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svr1\GA0500_Share\ホームページ\homepage-sake\shiryou\"/>
    </mc:Choice>
  </mc:AlternateContent>
  <xr:revisionPtr revIDLastSave="0" documentId="8_{5F196361-D9D7-477D-9C14-742A077D4C61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R5" sheetId="50" r:id="rId1"/>
    <sheet name="R5(北上川)" sheetId="51" r:id="rId2"/>
    <sheet name="R4" sheetId="48" r:id="rId3"/>
    <sheet name="R4(北上川)" sheetId="49" r:id="rId4"/>
    <sheet name="R3" sheetId="46" r:id="rId5"/>
    <sheet name="R3(北上川)" sheetId="47" r:id="rId6"/>
    <sheet name="R２ " sheetId="45" r:id="rId7"/>
    <sheet name="R２(北上川) " sheetId="44" r:id="rId8"/>
    <sheet name="R1" sheetId="43" r:id="rId9"/>
    <sheet name="R1(北上川)" sheetId="42" r:id="rId10"/>
    <sheet name="H30" sheetId="40" r:id="rId11"/>
    <sheet name="H30(北上川)" sheetId="41" r:id="rId12"/>
    <sheet name="H29" sheetId="38" r:id="rId13"/>
    <sheet name="H29(北上川)" sheetId="39" r:id="rId14"/>
    <sheet name="H28" sheetId="36" r:id="rId15"/>
    <sheet name="H28(北上川)" sheetId="37" r:id="rId16"/>
    <sheet name="H27" sheetId="35" r:id="rId17"/>
    <sheet name="H27(北上川)" sheetId="34" r:id="rId18"/>
    <sheet name="H26" sheetId="31" r:id="rId19"/>
    <sheet name="Sheet1" sheetId="33" r:id="rId20"/>
    <sheet name="H26 (北上川) " sheetId="32" r:id="rId21"/>
    <sheet name="H25" sheetId="30" r:id="rId22"/>
    <sheet name="H25 (北上川)" sheetId="28" r:id="rId23"/>
    <sheet name="H24" sheetId="26" r:id="rId24"/>
    <sheet name="H24 (北上川)" sheetId="27" r:id="rId25"/>
    <sheet name="H23" sheetId="24" r:id="rId26"/>
    <sheet name="H23 (北上川)" sheetId="25" r:id="rId27"/>
    <sheet name="H22 (北上川資料)" sheetId="22" r:id="rId28"/>
    <sheet name="H22 (按分)" sheetId="23" r:id="rId29"/>
    <sheet name="H22" sheetId="21" r:id="rId30"/>
    <sheet name="H21" sheetId="20" r:id="rId31"/>
    <sheet name="H20" sheetId="19" r:id="rId32"/>
    <sheet name="H19" sheetId="5" r:id="rId33"/>
    <sheet name="H18" sheetId="4" r:id="rId34"/>
    <sheet name="H17" sheetId="1" r:id="rId35"/>
    <sheet name="H16" sheetId="6" r:id="rId36"/>
    <sheet name="H15" sheetId="8" r:id="rId37"/>
    <sheet name="H14" sheetId="9" r:id="rId38"/>
    <sheet name="H13" sheetId="10" r:id="rId39"/>
    <sheet name="H12" sheetId="11" r:id="rId40"/>
    <sheet name="H11" sheetId="12" r:id="rId41"/>
    <sheet name="H10" sheetId="13" r:id="rId42"/>
    <sheet name="H 9" sheetId="14" r:id="rId43"/>
    <sheet name="H 8" sheetId="15" r:id="rId44"/>
    <sheet name="H 7" sheetId="16" r:id="rId45"/>
    <sheet name="H6" sheetId="17" r:id="rId46"/>
    <sheet name="H 5" sheetId="18" r:id="rId47"/>
  </sheets>
  <definedNames>
    <definedName name="_xlnm.Print_Area" localSheetId="46">'H 5'!$B$2:$X$42</definedName>
    <definedName name="_xlnm.Print_Area" localSheetId="44">'H 7'!$B$2:$X$40</definedName>
    <definedName name="_xlnm.Print_Area" localSheetId="43">'H 8'!$B$2:$X$40</definedName>
    <definedName name="_xlnm.Print_Area" localSheetId="42">'H 9'!$B$2:$X$41</definedName>
    <definedName name="_xlnm.Print_Area" localSheetId="41">'H10'!$B$2:$X$40</definedName>
    <definedName name="_xlnm.Print_Area" localSheetId="40">'H11'!$B$2:$X$39</definedName>
    <definedName name="_xlnm.Print_Area" localSheetId="39">'H12'!$B$2:$X$39</definedName>
    <definedName name="_xlnm.Print_Area" localSheetId="38">'H13'!$B$2:$X$39</definedName>
    <definedName name="_xlnm.Print_Area" localSheetId="37">'H14'!$B$2:$Z$38</definedName>
    <definedName name="_xlnm.Print_Area" localSheetId="36">'H15'!$B$2:$X$38</definedName>
    <definedName name="_xlnm.Print_Area" localSheetId="35">'H16'!$B$2:$X$37</definedName>
    <definedName name="_xlnm.Print_Area" localSheetId="33">'H18'!$B$2:$X$37</definedName>
    <definedName name="_xlnm.Print_Area" localSheetId="32">'H19'!$B$2:$X$37</definedName>
    <definedName name="_xlnm.Print_Area" localSheetId="31">'H20'!$B$2:$X$40</definedName>
    <definedName name="_xlnm.Print_Area" localSheetId="30">'H21'!$B$2:$V$42</definedName>
    <definedName name="_xlnm.Print_Area" localSheetId="29">'H22'!$B$2:$V$42</definedName>
    <definedName name="_xlnm.Print_Area" localSheetId="28">'H22 (按分)'!$B$2:$V$42</definedName>
    <definedName name="_xlnm.Print_Area" localSheetId="27">'H22 (北上川資料)'!$A$2:$U$20</definedName>
    <definedName name="_xlnm.Print_Area" localSheetId="25">'H23'!$B$2:$V$35</definedName>
    <definedName name="_xlnm.Print_Area" localSheetId="26">'H23 (北上川)'!$A$2:$U$20</definedName>
    <definedName name="_xlnm.Print_Area" localSheetId="23">'H24'!$B$2:$V$36</definedName>
    <definedName name="_xlnm.Print_Area" localSheetId="24">'H24 (北上川)'!$A$2:$U$20</definedName>
    <definedName name="_xlnm.Print_Area" localSheetId="21">'H25'!$B$2:$W$36</definedName>
    <definedName name="_xlnm.Print_Area" localSheetId="22">'H25 (北上川)'!$A$2:$U$20</definedName>
    <definedName name="_xlnm.Print_Area" localSheetId="18">'H26'!$B$2:$W$36</definedName>
    <definedName name="_xlnm.Print_Area" localSheetId="20">'H26 (北上川) '!$A$2:$U$20</definedName>
    <definedName name="_xlnm.Print_Area" localSheetId="16">'H27'!$B$2:$W$37</definedName>
    <definedName name="_xlnm.Print_Area" localSheetId="17">'H27(北上川)'!$A$2:$U$20</definedName>
    <definedName name="_xlnm.Print_Area" localSheetId="14">'H28'!$B$1:$W$37</definedName>
    <definedName name="_xlnm.Print_Area" localSheetId="15">'H28(北上川)'!$A$2:$U$20</definedName>
    <definedName name="_xlnm.Print_Area" localSheetId="12">'H29'!$B$2:$X$42</definedName>
    <definedName name="_xlnm.Print_Area" localSheetId="13">'H29(北上川)'!$A$2:$U$20</definedName>
    <definedName name="_xlnm.Print_Area" localSheetId="10">'H30'!$B$2:$X$39</definedName>
    <definedName name="_xlnm.Print_Area" localSheetId="45">'H6'!$B$2:$X$42</definedName>
    <definedName name="_xlnm.Print_Area" localSheetId="8">'R1'!$B$2:$X$39</definedName>
    <definedName name="_xlnm.Print_Area" localSheetId="6">'R２ '!$B$2:$X$39</definedName>
    <definedName name="_xlnm.Print_Area" localSheetId="4">'R3'!$B$2:$X$36</definedName>
    <definedName name="_xlnm.Print_Area" localSheetId="2">'R4'!$B$2:$X$36</definedName>
    <definedName name="_xlnm.Print_Area" localSheetId="0">'R5'!$B$2:$X$36</definedName>
    <definedName name="_xlnm.Print_Area" localSheetId="19">Sheet1!$B$1:$Q$42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51" l="1"/>
  <c r="R20" i="51"/>
  <c r="Q20" i="51"/>
  <c r="P20" i="51"/>
  <c r="O20" i="51"/>
  <c r="N20" i="51"/>
  <c r="L20" i="51"/>
  <c r="K20" i="51"/>
  <c r="J20" i="51"/>
  <c r="H20" i="51"/>
  <c r="G20" i="51"/>
  <c r="F20" i="51"/>
  <c r="E20" i="51"/>
  <c r="D20" i="51"/>
  <c r="C20" i="51"/>
  <c r="B20" i="51"/>
  <c r="T19" i="51"/>
  <c r="M19" i="51"/>
  <c r="I19" i="51"/>
  <c r="U19" i="51" s="1"/>
  <c r="T18" i="51"/>
  <c r="M18" i="51"/>
  <c r="I18" i="51"/>
  <c r="U18" i="51" s="1"/>
  <c r="T17" i="51"/>
  <c r="M17" i="51"/>
  <c r="I17" i="51"/>
  <c r="T16" i="51"/>
  <c r="M16" i="51"/>
  <c r="I16" i="51"/>
  <c r="U16" i="51" s="1"/>
  <c r="T15" i="51"/>
  <c r="M15" i="51"/>
  <c r="I15" i="51"/>
  <c r="U15" i="51" s="1"/>
  <c r="T14" i="51"/>
  <c r="M14" i="51"/>
  <c r="I14" i="51"/>
  <c r="U14" i="51" s="1"/>
  <c r="T13" i="51"/>
  <c r="M13" i="51"/>
  <c r="I13" i="51"/>
  <c r="T12" i="51"/>
  <c r="M12" i="51"/>
  <c r="I12" i="51"/>
  <c r="U12" i="51" s="1"/>
  <c r="T11" i="51"/>
  <c r="M11" i="51"/>
  <c r="I11" i="51"/>
  <c r="U11" i="51" s="1"/>
  <c r="T10" i="51"/>
  <c r="M10" i="51"/>
  <c r="I10" i="51"/>
  <c r="U10" i="51" s="1"/>
  <c r="T9" i="51"/>
  <c r="M9" i="51"/>
  <c r="I9" i="51"/>
  <c r="T8" i="51"/>
  <c r="M8" i="51"/>
  <c r="I8" i="51"/>
  <c r="U8" i="51" s="1"/>
  <c r="T7" i="51"/>
  <c r="M7" i="51"/>
  <c r="I7" i="51"/>
  <c r="X39" i="50"/>
  <c r="V38" i="50"/>
  <c r="O38" i="50"/>
  <c r="K38" i="50"/>
  <c r="W38" i="50" s="1"/>
  <c r="V37" i="50"/>
  <c r="O37" i="50"/>
  <c r="W37" i="50" s="1"/>
  <c r="V35" i="50"/>
  <c r="O35" i="50"/>
  <c r="K35" i="50"/>
  <c r="X34" i="50"/>
  <c r="X36" i="50" s="1"/>
  <c r="U34" i="50"/>
  <c r="U36" i="50" s="1"/>
  <c r="U39" i="50" s="1"/>
  <c r="T34" i="50"/>
  <c r="T36" i="50" s="1"/>
  <c r="T39" i="50" s="1"/>
  <c r="S34" i="50"/>
  <c r="S36" i="50" s="1"/>
  <c r="S39" i="50" s="1"/>
  <c r="R34" i="50"/>
  <c r="R36" i="50" s="1"/>
  <c r="R39" i="50" s="1"/>
  <c r="Q34" i="50"/>
  <c r="Q36" i="50" s="1"/>
  <c r="Q39" i="50" s="1"/>
  <c r="P34" i="50"/>
  <c r="P36" i="50" s="1"/>
  <c r="P39" i="50" s="1"/>
  <c r="N34" i="50"/>
  <c r="N36" i="50" s="1"/>
  <c r="N39" i="50" s="1"/>
  <c r="M34" i="50"/>
  <c r="M36" i="50" s="1"/>
  <c r="M39" i="50" s="1"/>
  <c r="L34" i="50"/>
  <c r="L36" i="50" s="1"/>
  <c r="L39" i="50" s="1"/>
  <c r="J34" i="50"/>
  <c r="J36" i="50" s="1"/>
  <c r="J39" i="50" s="1"/>
  <c r="I34" i="50"/>
  <c r="I36" i="50" s="1"/>
  <c r="I39" i="50" s="1"/>
  <c r="H34" i="50"/>
  <c r="H36" i="50" s="1"/>
  <c r="H39" i="50" s="1"/>
  <c r="G34" i="50"/>
  <c r="G36" i="50" s="1"/>
  <c r="G39" i="50" s="1"/>
  <c r="F34" i="50"/>
  <c r="F36" i="50" s="1"/>
  <c r="F39" i="50" s="1"/>
  <c r="E34" i="50"/>
  <c r="E36" i="50" s="1"/>
  <c r="E39" i="50" s="1"/>
  <c r="D34" i="50"/>
  <c r="D36" i="50" s="1"/>
  <c r="D39" i="50" s="1"/>
  <c r="C34" i="50"/>
  <c r="V33" i="50"/>
  <c r="O33" i="50"/>
  <c r="K33" i="50"/>
  <c r="A33" i="50"/>
  <c r="V32" i="50"/>
  <c r="O32" i="50"/>
  <c r="K32" i="50"/>
  <c r="V31" i="50"/>
  <c r="O31" i="50"/>
  <c r="K31" i="50"/>
  <c r="V30" i="50"/>
  <c r="O30" i="50"/>
  <c r="K30" i="50"/>
  <c r="V29" i="50"/>
  <c r="O29" i="50"/>
  <c r="K29" i="50"/>
  <c r="V28" i="50"/>
  <c r="O28" i="50"/>
  <c r="K28" i="50"/>
  <c r="V27" i="50"/>
  <c r="O27" i="50"/>
  <c r="K27" i="50"/>
  <c r="V26" i="50"/>
  <c r="O26" i="50"/>
  <c r="K26" i="50"/>
  <c r="V25" i="50"/>
  <c r="O25" i="50"/>
  <c r="K25" i="50"/>
  <c r="V24" i="50"/>
  <c r="O24" i="50"/>
  <c r="K24" i="50"/>
  <c r="V23" i="50"/>
  <c r="O23" i="50"/>
  <c r="K23" i="50"/>
  <c r="V22" i="50"/>
  <c r="O22" i="50"/>
  <c r="K22" i="50"/>
  <c r="V21" i="50"/>
  <c r="O21" i="50"/>
  <c r="K21" i="50"/>
  <c r="V20" i="50"/>
  <c r="O20" i="50"/>
  <c r="K20" i="50"/>
  <c r="V19" i="50"/>
  <c r="O19" i="50"/>
  <c r="K19" i="50"/>
  <c r="V18" i="50"/>
  <c r="O18" i="50"/>
  <c r="K18" i="50"/>
  <c r="A18" i="50"/>
  <c r="A19" i="50" s="1"/>
  <c r="A20" i="50" s="1"/>
  <c r="A21" i="50" s="1"/>
  <c r="A22" i="50" s="1"/>
  <c r="A23" i="50" s="1"/>
  <c r="A24" i="50" s="1"/>
  <c r="A25" i="50" s="1"/>
  <c r="V17" i="50"/>
  <c r="O17" i="50"/>
  <c r="K17" i="50"/>
  <c r="V16" i="50"/>
  <c r="O16" i="50"/>
  <c r="K16" i="50"/>
  <c r="V15" i="50"/>
  <c r="O15" i="50"/>
  <c r="K15" i="50"/>
  <c r="V14" i="50"/>
  <c r="O14" i="50"/>
  <c r="K14" i="50"/>
  <c r="V13" i="50"/>
  <c r="O13" i="50"/>
  <c r="K13" i="50"/>
  <c r="V12" i="50"/>
  <c r="O12" i="50"/>
  <c r="K12" i="50"/>
  <c r="V11" i="50"/>
  <c r="O11" i="50"/>
  <c r="K11" i="50"/>
  <c r="V10" i="50"/>
  <c r="O10" i="50"/>
  <c r="K10" i="50"/>
  <c r="V9" i="50"/>
  <c r="O9" i="50"/>
  <c r="K9" i="50"/>
  <c r="V8" i="50"/>
  <c r="O8" i="50"/>
  <c r="K8" i="50"/>
  <c r="A8" i="50"/>
  <c r="A9" i="50" s="1"/>
  <c r="A10" i="50" s="1"/>
  <c r="A11" i="50" s="1"/>
  <c r="A12" i="50" s="1"/>
  <c r="A13" i="50" s="1"/>
  <c r="A14" i="50" s="1"/>
  <c r="V7" i="50"/>
  <c r="O7" i="50"/>
  <c r="K7" i="50"/>
  <c r="O15" i="48"/>
  <c r="W31" i="50" l="1"/>
  <c r="W21" i="50"/>
  <c r="W10" i="50"/>
  <c r="M20" i="51"/>
  <c r="T20" i="51"/>
  <c r="W26" i="50"/>
  <c r="U9" i="51"/>
  <c r="U13" i="51"/>
  <c r="U17" i="51"/>
  <c r="W16" i="50"/>
  <c r="W15" i="50"/>
  <c r="W25" i="50"/>
  <c r="W11" i="50"/>
  <c r="W27" i="50"/>
  <c r="W30" i="50"/>
  <c r="W19" i="50"/>
  <c r="W17" i="50"/>
  <c r="W13" i="50"/>
  <c r="W14" i="50"/>
  <c r="I20" i="51"/>
  <c r="U7" i="51"/>
  <c r="W29" i="50"/>
  <c r="W20" i="50"/>
  <c r="W28" i="50"/>
  <c r="W32" i="50"/>
  <c r="W35" i="50"/>
  <c r="W9" i="50"/>
  <c r="W24" i="50"/>
  <c r="W33" i="50"/>
  <c r="W8" i="50"/>
  <c r="W7" i="50"/>
  <c r="W12" i="50"/>
  <c r="W18" i="50"/>
  <c r="K34" i="50"/>
  <c r="K36" i="50" s="1"/>
  <c r="W22" i="50"/>
  <c r="C36" i="50"/>
  <c r="C39" i="50" s="1"/>
  <c r="W23" i="50"/>
  <c r="V39" i="50"/>
  <c r="W39" i="50" s="1"/>
  <c r="V34" i="50"/>
  <c r="V36" i="50" s="1"/>
  <c r="O34" i="50"/>
  <c r="O36" i="50" s="1"/>
  <c r="K35" i="48"/>
  <c r="S20" i="49"/>
  <c r="R20" i="49"/>
  <c r="Q20" i="49"/>
  <c r="P20" i="49"/>
  <c r="O20" i="49"/>
  <c r="N20" i="49"/>
  <c r="L20" i="49"/>
  <c r="K20" i="49"/>
  <c r="J20" i="49"/>
  <c r="H20" i="49"/>
  <c r="G20" i="49"/>
  <c r="F20" i="49"/>
  <c r="E20" i="49"/>
  <c r="D20" i="49"/>
  <c r="C20" i="49"/>
  <c r="B20" i="49"/>
  <c r="T19" i="49"/>
  <c r="M19" i="49"/>
  <c r="I19" i="49"/>
  <c r="T18" i="49"/>
  <c r="M18" i="49"/>
  <c r="I18" i="49"/>
  <c r="U18" i="49" s="1"/>
  <c r="T17" i="49"/>
  <c r="M17" i="49"/>
  <c r="I17" i="49"/>
  <c r="U17" i="49" s="1"/>
  <c r="T16" i="49"/>
  <c r="M16" i="49"/>
  <c r="I16" i="49"/>
  <c r="T15" i="49"/>
  <c r="M15" i="49"/>
  <c r="I15" i="49"/>
  <c r="U15" i="49" s="1"/>
  <c r="T14" i="49"/>
  <c r="M14" i="49"/>
  <c r="I14" i="49"/>
  <c r="U14" i="49" s="1"/>
  <c r="T13" i="49"/>
  <c r="M13" i="49"/>
  <c r="I13" i="49"/>
  <c r="U13" i="49" s="1"/>
  <c r="T12" i="49"/>
  <c r="M12" i="49"/>
  <c r="I12" i="49"/>
  <c r="T11" i="49"/>
  <c r="M11" i="49"/>
  <c r="I11" i="49"/>
  <c r="U11" i="49" s="1"/>
  <c r="T10" i="49"/>
  <c r="M10" i="49"/>
  <c r="I10" i="49"/>
  <c r="U10" i="49" s="1"/>
  <c r="T9" i="49"/>
  <c r="M9" i="49"/>
  <c r="I9" i="49"/>
  <c r="U9" i="49" s="1"/>
  <c r="T8" i="49"/>
  <c r="M8" i="49"/>
  <c r="I8" i="49"/>
  <c r="T7" i="49"/>
  <c r="M7" i="49"/>
  <c r="I7" i="49"/>
  <c r="X39" i="48"/>
  <c r="V38" i="48"/>
  <c r="O38" i="48"/>
  <c r="K38" i="48"/>
  <c r="W38" i="48" s="1"/>
  <c r="V37" i="48"/>
  <c r="O37" i="48"/>
  <c r="W37" i="48" s="1"/>
  <c r="V35" i="48"/>
  <c r="O35" i="48"/>
  <c r="X34" i="48"/>
  <c r="X36" i="48" s="1"/>
  <c r="U34" i="48"/>
  <c r="U36" i="48" s="1"/>
  <c r="U39" i="48" s="1"/>
  <c r="T34" i="48"/>
  <c r="T36" i="48" s="1"/>
  <c r="T39" i="48" s="1"/>
  <c r="S34" i="48"/>
  <c r="S36" i="48" s="1"/>
  <c r="S39" i="48" s="1"/>
  <c r="R34" i="48"/>
  <c r="Q34" i="48"/>
  <c r="Q36" i="48" s="1"/>
  <c r="Q39" i="48" s="1"/>
  <c r="P34" i="48"/>
  <c r="P36" i="48" s="1"/>
  <c r="P39" i="48" s="1"/>
  <c r="N34" i="48"/>
  <c r="N36" i="48" s="1"/>
  <c r="N39" i="48" s="1"/>
  <c r="M34" i="48"/>
  <c r="M36" i="48" s="1"/>
  <c r="M39" i="48" s="1"/>
  <c r="L34" i="48"/>
  <c r="L36" i="48" s="1"/>
  <c r="L39" i="48" s="1"/>
  <c r="J34" i="48"/>
  <c r="J36" i="48" s="1"/>
  <c r="J39" i="48" s="1"/>
  <c r="I34" i="48"/>
  <c r="I36" i="48" s="1"/>
  <c r="I39" i="48" s="1"/>
  <c r="H34" i="48"/>
  <c r="H36" i="48" s="1"/>
  <c r="H39" i="48" s="1"/>
  <c r="G34" i="48"/>
  <c r="G36" i="48" s="1"/>
  <c r="G39" i="48" s="1"/>
  <c r="F34" i="48"/>
  <c r="F36" i="48" s="1"/>
  <c r="F39" i="48" s="1"/>
  <c r="E34" i="48"/>
  <c r="E36" i="48" s="1"/>
  <c r="E39" i="48" s="1"/>
  <c r="D34" i="48"/>
  <c r="D36" i="48" s="1"/>
  <c r="D39" i="48" s="1"/>
  <c r="C34" i="48"/>
  <c r="C36" i="48" s="1"/>
  <c r="C39" i="48" s="1"/>
  <c r="V33" i="48"/>
  <c r="O33" i="48"/>
  <c r="K33" i="48"/>
  <c r="A33" i="48"/>
  <c r="V32" i="48"/>
  <c r="O32" i="48"/>
  <c r="K32" i="48"/>
  <c r="V31" i="48"/>
  <c r="O31" i="48"/>
  <c r="K31" i="48"/>
  <c r="V30" i="48"/>
  <c r="O30" i="48"/>
  <c r="K30" i="48"/>
  <c r="V29" i="48"/>
  <c r="O29" i="48"/>
  <c r="K29" i="48"/>
  <c r="V28" i="48"/>
  <c r="O28" i="48"/>
  <c r="K28" i="48"/>
  <c r="V27" i="48"/>
  <c r="O27" i="48"/>
  <c r="K27" i="48"/>
  <c r="V26" i="48"/>
  <c r="O26" i="48"/>
  <c r="K26" i="48"/>
  <c r="V25" i="48"/>
  <c r="O25" i="48"/>
  <c r="K25" i="48"/>
  <c r="V24" i="48"/>
  <c r="O24" i="48"/>
  <c r="K24" i="48"/>
  <c r="V23" i="48"/>
  <c r="O23" i="48"/>
  <c r="K23" i="48"/>
  <c r="V22" i="48"/>
  <c r="O22" i="48"/>
  <c r="K22" i="48"/>
  <c r="W22" i="48" s="1"/>
  <c r="V21" i="48"/>
  <c r="O21" i="48"/>
  <c r="K21" i="48"/>
  <c r="V20" i="48"/>
  <c r="O20" i="48"/>
  <c r="K20" i="48"/>
  <c r="V19" i="48"/>
  <c r="O19" i="48"/>
  <c r="K19" i="48"/>
  <c r="V18" i="48"/>
  <c r="O18" i="48"/>
  <c r="K18" i="48"/>
  <c r="A18" i="48"/>
  <c r="A19" i="48" s="1"/>
  <c r="A20" i="48" s="1"/>
  <c r="A21" i="48" s="1"/>
  <c r="A22" i="48" s="1"/>
  <c r="A23" i="48" s="1"/>
  <c r="A24" i="48" s="1"/>
  <c r="A25" i="48" s="1"/>
  <c r="V17" i="48"/>
  <c r="O17" i="48"/>
  <c r="K17" i="48"/>
  <c r="V16" i="48"/>
  <c r="O16" i="48"/>
  <c r="K16" i="48"/>
  <c r="V15" i="48"/>
  <c r="K15" i="48"/>
  <c r="V14" i="48"/>
  <c r="O14" i="48"/>
  <c r="K14" i="48"/>
  <c r="V13" i="48"/>
  <c r="O13" i="48"/>
  <c r="K13" i="48"/>
  <c r="V12" i="48"/>
  <c r="O12" i="48"/>
  <c r="K12" i="48"/>
  <c r="V11" i="48"/>
  <c r="O11" i="48"/>
  <c r="K11" i="48"/>
  <c r="V10" i="48"/>
  <c r="O10" i="48"/>
  <c r="K10" i="48"/>
  <c r="V9" i="48"/>
  <c r="O9" i="48"/>
  <c r="K9" i="48"/>
  <c r="V8" i="48"/>
  <c r="O8" i="48"/>
  <c r="K8" i="48"/>
  <c r="A8" i="48"/>
  <c r="A9" i="48" s="1"/>
  <c r="A10" i="48" s="1"/>
  <c r="A11" i="48" s="1"/>
  <c r="A12" i="48" s="1"/>
  <c r="A13" i="48" s="1"/>
  <c r="A14" i="48" s="1"/>
  <c r="V7" i="48"/>
  <c r="O7" i="48"/>
  <c r="K7" i="48"/>
  <c r="S20" i="47"/>
  <c r="R20" i="47"/>
  <c r="Q20" i="47"/>
  <c r="P20" i="47"/>
  <c r="O20" i="47"/>
  <c r="N20" i="47"/>
  <c r="L20" i="47"/>
  <c r="K20" i="47"/>
  <c r="J20" i="47"/>
  <c r="H20" i="47"/>
  <c r="G20" i="47"/>
  <c r="F20" i="47"/>
  <c r="E20" i="47"/>
  <c r="D20" i="47"/>
  <c r="C20" i="47"/>
  <c r="B20" i="47"/>
  <c r="T19" i="47"/>
  <c r="M19" i="47"/>
  <c r="I19" i="47"/>
  <c r="T18" i="47"/>
  <c r="M18" i="47"/>
  <c r="I18" i="47"/>
  <c r="U18" i="47" s="1"/>
  <c r="T17" i="47"/>
  <c r="M17" i="47"/>
  <c r="I17" i="47"/>
  <c r="U17" i="47" s="1"/>
  <c r="T16" i="47"/>
  <c r="M16" i="47"/>
  <c r="I16" i="47"/>
  <c r="U16" i="47" s="1"/>
  <c r="T15" i="47"/>
  <c r="M15" i="47"/>
  <c r="I15" i="47"/>
  <c r="T14" i="47"/>
  <c r="M14" i="47"/>
  <c r="I14" i="47"/>
  <c r="U14" i="47" s="1"/>
  <c r="T13" i="47"/>
  <c r="M13" i="47"/>
  <c r="I13" i="47"/>
  <c r="U13" i="47" s="1"/>
  <c r="T12" i="47"/>
  <c r="M12" i="47"/>
  <c r="I12" i="47"/>
  <c r="U12" i="47" s="1"/>
  <c r="T11" i="47"/>
  <c r="M11" i="47"/>
  <c r="I11" i="47"/>
  <c r="T10" i="47"/>
  <c r="M10" i="47"/>
  <c r="I10" i="47"/>
  <c r="U10" i="47" s="1"/>
  <c r="T9" i="47"/>
  <c r="M9" i="47"/>
  <c r="I9" i="47"/>
  <c r="T8" i="47"/>
  <c r="M8" i="47"/>
  <c r="I8" i="47"/>
  <c r="U8" i="47" s="1"/>
  <c r="T7" i="47"/>
  <c r="M7" i="47"/>
  <c r="I7" i="47"/>
  <c r="X39" i="46"/>
  <c r="V38" i="46"/>
  <c r="O38" i="46"/>
  <c r="K38" i="46"/>
  <c r="V37" i="46"/>
  <c r="O37" i="46"/>
  <c r="V35" i="46"/>
  <c r="O35" i="46"/>
  <c r="K35" i="46"/>
  <c r="X34" i="46"/>
  <c r="X36" i="46" s="1"/>
  <c r="U34" i="46"/>
  <c r="U36" i="46" s="1"/>
  <c r="U39" i="46" s="1"/>
  <c r="T34" i="46"/>
  <c r="T36" i="46" s="1"/>
  <c r="T39" i="46" s="1"/>
  <c r="S34" i="46"/>
  <c r="S36" i="46" s="1"/>
  <c r="S39" i="46" s="1"/>
  <c r="R34" i="46"/>
  <c r="R36" i="46" s="1"/>
  <c r="R39" i="46" s="1"/>
  <c r="Q34" i="46"/>
  <c r="Q36" i="46" s="1"/>
  <c r="Q39" i="46" s="1"/>
  <c r="P34" i="46"/>
  <c r="P36" i="46" s="1"/>
  <c r="P39" i="46" s="1"/>
  <c r="N34" i="46"/>
  <c r="N36" i="46" s="1"/>
  <c r="N39" i="46" s="1"/>
  <c r="M34" i="46"/>
  <c r="M36" i="46" s="1"/>
  <c r="M39" i="46" s="1"/>
  <c r="L34" i="46"/>
  <c r="J34" i="46"/>
  <c r="J36" i="46" s="1"/>
  <c r="J39" i="46" s="1"/>
  <c r="I34" i="46"/>
  <c r="I36" i="46" s="1"/>
  <c r="I39" i="46" s="1"/>
  <c r="H34" i="46"/>
  <c r="H36" i="46" s="1"/>
  <c r="H39" i="46" s="1"/>
  <c r="G34" i="46"/>
  <c r="G36" i="46" s="1"/>
  <c r="G39" i="46" s="1"/>
  <c r="F34" i="46"/>
  <c r="F36" i="46" s="1"/>
  <c r="F39" i="46" s="1"/>
  <c r="E34" i="46"/>
  <c r="E36" i="46" s="1"/>
  <c r="E39" i="46" s="1"/>
  <c r="D34" i="46"/>
  <c r="D36" i="46" s="1"/>
  <c r="D39" i="46" s="1"/>
  <c r="C34" i="46"/>
  <c r="V33" i="46"/>
  <c r="O33" i="46"/>
  <c r="K33" i="46"/>
  <c r="A33" i="46"/>
  <c r="V32" i="46"/>
  <c r="O32" i="46"/>
  <c r="K32" i="46"/>
  <c r="V31" i="46"/>
  <c r="O31" i="46"/>
  <c r="K31" i="46"/>
  <c r="V30" i="46"/>
  <c r="O30" i="46"/>
  <c r="K30" i="46"/>
  <c r="V29" i="46"/>
  <c r="O29" i="46"/>
  <c r="K29" i="46"/>
  <c r="V28" i="46"/>
  <c r="O28" i="46"/>
  <c r="K28" i="46"/>
  <c r="V27" i="46"/>
  <c r="O27" i="46"/>
  <c r="K27" i="46"/>
  <c r="V26" i="46"/>
  <c r="O26" i="46"/>
  <c r="K26" i="46"/>
  <c r="V25" i="46"/>
  <c r="O25" i="46"/>
  <c r="K25" i="46"/>
  <c r="V24" i="46"/>
  <c r="O24" i="46"/>
  <c r="K24" i="46"/>
  <c r="V23" i="46"/>
  <c r="O23" i="46"/>
  <c r="K23" i="46"/>
  <c r="V22" i="46"/>
  <c r="O22" i="46"/>
  <c r="K22" i="46"/>
  <c r="V21" i="46"/>
  <c r="O21" i="46"/>
  <c r="K21" i="46"/>
  <c r="V20" i="46"/>
  <c r="O20" i="46"/>
  <c r="K20" i="46"/>
  <c r="V19" i="46"/>
  <c r="O19" i="46"/>
  <c r="K19" i="46"/>
  <c r="V18" i="46"/>
  <c r="O18" i="46"/>
  <c r="K18" i="46"/>
  <c r="A18" i="46"/>
  <c r="A19" i="46" s="1"/>
  <c r="A20" i="46" s="1"/>
  <c r="A21" i="46" s="1"/>
  <c r="A22" i="46" s="1"/>
  <c r="A23" i="46" s="1"/>
  <c r="A24" i="46" s="1"/>
  <c r="A25" i="46" s="1"/>
  <c r="V17" i="46"/>
  <c r="O17" i="46"/>
  <c r="K17" i="46"/>
  <c r="V16" i="46"/>
  <c r="O16" i="46"/>
  <c r="K16" i="46"/>
  <c r="V15" i="46"/>
  <c r="O15" i="46"/>
  <c r="K15" i="46"/>
  <c r="V14" i="46"/>
  <c r="O14" i="46"/>
  <c r="K14" i="46"/>
  <c r="V13" i="46"/>
  <c r="O13" i="46"/>
  <c r="K13" i="46"/>
  <c r="V12" i="46"/>
  <c r="O12" i="46"/>
  <c r="K12" i="46"/>
  <c r="V11" i="46"/>
  <c r="O11" i="46"/>
  <c r="K11" i="46"/>
  <c r="V10" i="46"/>
  <c r="O10" i="46"/>
  <c r="K10" i="46"/>
  <c r="V9" i="46"/>
  <c r="O9" i="46"/>
  <c r="K9" i="46"/>
  <c r="V8" i="46"/>
  <c r="O8" i="46"/>
  <c r="K8" i="46"/>
  <c r="A8" i="46"/>
  <c r="A9" i="46" s="1"/>
  <c r="A10" i="46" s="1"/>
  <c r="A11" i="46" s="1"/>
  <c r="A12" i="46" s="1"/>
  <c r="A13" i="46" s="1"/>
  <c r="A14" i="46" s="1"/>
  <c r="V7" i="46"/>
  <c r="O7" i="46"/>
  <c r="K7" i="46"/>
  <c r="K15" i="45"/>
  <c r="O14" i="45"/>
  <c r="M20" i="49" l="1"/>
  <c r="T20" i="47"/>
  <c r="W38" i="46"/>
  <c r="T20" i="49"/>
  <c r="U11" i="47"/>
  <c r="U15" i="47"/>
  <c r="U8" i="49"/>
  <c r="U12" i="49"/>
  <c r="U16" i="49"/>
  <c r="U20" i="51"/>
  <c r="W37" i="46"/>
  <c r="W7" i="48"/>
  <c r="W42" i="50"/>
  <c r="W43" i="50" s="1"/>
  <c r="W44" i="50" s="1"/>
  <c r="W34" i="50"/>
  <c r="W36" i="50" s="1"/>
  <c r="W26" i="48"/>
  <c r="W20" i="48"/>
  <c r="W19" i="48"/>
  <c r="W18" i="48"/>
  <c r="W17" i="48"/>
  <c r="W30" i="48"/>
  <c r="W13" i="48"/>
  <c r="W12" i="48"/>
  <c r="V34" i="48"/>
  <c r="V36" i="48" s="1"/>
  <c r="O34" i="48"/>
  <c r="O36" i="48" s="1"/>
  <c r="W8" i="48"/>
  <c r="U19" i="49"/>
  <c r="I20" i="49"/>
  <c r="U7" i="49"/>
  <c r="W15" i="48"/>
  <c r="W10" i="48"/>
  <c r="W28" i="48"/>
  <c r="W32" i="48"/>
  <c r="W33" i="48"/>
  <c r="W14" i="48"/>
  <c r="W21" i="48"/>
  <c r="W25" i="48"/>
  <c r="W29" i="48"/>
  <c r="W11" i="48"/>
  <c r="W16" i="48"/>
  <c r="W23" i="48"/>
  <c r="W27" i="48"/>
  <c r="W31" i="48"/>
  <c r="W24" i="48"/>
  <c r="W9" i="48"/>
  <c r="K34" i="48"/>
  <c r="W35" i="48"/>
  <c r="R36" i="48"/>
  <c r="R39" i="48" s="1"/>
  <c r="V39" i="48" s="1"/>
  <c r="W39" i="48" s="1"/>
  <c r="W24" i="46"/>
  <c r="W31" i="46"/>
  <c r="W9" i="46"/>
  <c r="W27" i="46"/>
  <c r="W8" i="46"/>
  <c r="W20" i="46"/>
  <c r="W14" i="46"/>
  <c r="U19" i="47"/>
  <c r="W19" i="46"/>
  <c r="W13" i="46"/>
  <c r="O34" i="46"/>
  <c r="O36" i="46" s="1"/>
  <c r="K34" i="46"/>
  <c r="K36" i="46" s="1"/>
  <c r="M20" i="47"/>
  <c r="U9" i="47"/>
  <c r="I20" i="47"/>
  <c r="U7" i="47"/>
  <c r="W35" i="46"/>
  <c r="W33" i="46"/>
  <c r="W26" i="46"/>
  <c r="W30" i="46"/>
  <c r="W10" i="46"/>
  <c r="W12" i="46"/>
  <c r="W15" i="46"/>
  <c r="W18" i="46"/>
  <c r="W21" i="46"/>
  <c r="W23" i="46"/>
  <c r="W11" i="46"/>
  <c r="W17" i="46"/>
  <c r="W25" i="46"/>
  <c r="W29" i="46"/>
  <c r="C36" i="46"/>
  <c r="C39" i="46" s="1"/>
  <c r="W7" i="46"/>
  <c r="W16" i="46"/>
  <c r="W22" i="46"/>
  <c r="W28" i="46"/>
  <c r="W32" i="46"/>
  <c r="V39" i="46"/>
  <c r="W39" i="46" s="1"/>
  <c r="V34" i="46"/>
  <c r="V36" i="46" s="1"/>
  <c r="L36" i="46"/>
  <c r="L39" i="46" s="1"/>
  <c r="K12" i="45"/>
  <c r="X39" i="45"/>
  <c r="V38" i="45"/>
  <c r="O38" i="45"/>
  <c r="K38" i="45"/>
  <c r="W38" i="45" s="1"/>
  <c r="V37" i="45"/>
  <c r="O37" i="45"/>
  <c r="V35" i="45"/>
  <c r="O35" i="45"/>
  <c r="K35" i="45"/>
  <c r="X34" i="45"/>
  <c r="X36" i="45" s="1"/>
  <c r="U34" i="45"/>
  <c r="U36" i="45" s="1"/>
  <c r="U39" i="45" s="1"/>
  <c r="T34" i="45"/>
  <c r="T36" i="45" s="1"/>
  <c r="T39" i="45" s="1"/>
  <c r="S34" i="45"/>
  <c r="S36" i="45" s="1"/>
  <c r="S39" i="45" s="1"/>
  <c r="R34" i="45"/>
  <c r="R36" i="45" s="1"/>
  <c r="R39" i="45" s="1"/>
  <c r="Q34" i="45"/>
  <c r="Q36" i="45" s="1"/>
  <c r="Q39" i="45" s="1"/>
  <c r="P34" i="45"/>
  <c r="P36" i="45" s="1"/>
  <c r="P39" i="45" s="1"/>
  <c r="N34" i="45"/>
  <c r="N36" i="45" s="1"/>
  <c r="N39" i="45" s="1"/>
  <c r="M34" i="45"/>
  <c r="M36" i="45" s="1"/>
  <c r="M39" i="45" s="1"/>
  <c r="L34" i="45"/>
  <c r="J34" i="45"/>
  <c r="J36" i="45" s="1"/>
  <c r="J39" i="45" s="1"/>
  <c r="I34" i="45"/>
  <c r="I36" i="45" s="1"/>
  <c r="I39" i="45" s="1"/>
  <c r="H34" i="45"/>
  <c r="H36" i="45" s="1"/>
  <c r="H39" i="45" s="1"/>
  <c r="G34" i="45"/>
  <c r="G36" i="45" s="1"/>
  <c r="G39" i="45" s="1"/>
  <c r="F34" i="45"/>
  <c r="F36" i="45" s="1"/>
  <c r="F39" i="45" s="1"/>
  <c r="E34" i="45"/>
  <c r="E36" i="45" s="1"/>
  <c r="E39" i="45" s="1"/>
  <c r="D34" i="45"/>
  <c r="D36" i="45" s="1"/>
  <c r="D39" i="45" s="1"/>
  <c r="C34" i="45"/>
  <c r="V33" i="45"/>
  <c r="O33" i="45"/>
  <c r="K33" i="45"/>
  <c r="A33" i="45"/>
  <c r="V32" i="45"/>
  <c r="O32" i="45"/>
  <c r="K32" i="45"/>
  <c r="V31" i="45"/>
  <c r="O31" i="45"/>
  <c r="K31" i="45"/>
  <c r="V30" i="45"/>
  <c r="O30" i="45"/>
  <c r="K30" i="45"/>
  <c r="V29" i="45"/>
  <c r="O29" i="45"/>
  <c r="K29" i="45"/>
  <c r="V28" i="45"/>
  <c r="O28" i="45"/>
  <c r="K28" i="45"/>
  <c r="V27" i="45"/>
  <c r="O27" i="45"/>
  <c r="K27" i="45"/>
  <c r="V26" i="45"/>
  <c r="O26" i="45"/>
  <c r="K26" i="45"/>
  <c r="V25" i="45"/>
  <c r="O25" i="45"/>
  <c r="K25" i="45"/>
  <c r="V24" i="45"/>
  <c r="O24" i="45"/>
  <c r="K24" i="45"/>
  <c r="V23" i="45"/>
  <c r="O23" i="45"/>
  <c r="K23" i="45"/>
  <c r="V22" i="45"/>
  <c r="O22" i="45"/>
  <c r="K22" i="45"/>
  <c r="V21" i="45"/>
  <c r="O21" i="45"/>
  <c r="K21" i="45"/>
  <c r="V20" i="45"/>
  <c r="O20" i="45"/>
  <c r="K20" i="45"/>
  <c r="V19" i="45"/>
  <c r="O19" i="45"/>
  <c r="K19" i="45"/>
  <c r="V18" i="45"/>
  <c r="O18" i="45"/>
  <c r="K18" i="45"/>
  <c r="A18" i="45"/>
  <c r="A19" i="45" s="1"/>
  <c r="A20" i="45" s="1"/>
  <c r="A21" i="45" s="1"/>
  <c r="A22" i="45" s="1"/>
  <c r="A23" i="45" s="1"/>
  <c r="A24" i="45" s="1"/>
  <c r="A25" i="45" s="1"/>
  <c r="V17" i="45"/>
  <c r="O17" i="45"/>
  <c r="K17" i="45"/>
  <c r="V16" i="45"/>
  <c r="O16" i="45"/>
  <c r="K16" i="45"/>
  <c r="V15" i="45"/>
  <c r="O15" i="45"/>
  <c r="V14" i="45"/>
  <c r="K14" i="45"/>
  <c r="V13" i="45"/>
  <c r="O13" i="45"/>
  <c r="K13" i="45"/>
  <c r="V12" i="45"/>
  <c r="O12" i="45"/>
  <c r="V11" i="45"/>
  <c r="O11" i="45"/>
  <c r="K11" i="45"/>
  <c r="V10" i="45"/>
  <c r="O10" i="45"/>
  <c r="K10" i="45"/>
  <c r="V9" i="45"/>
  <c r="O9" i="45"/>
  <c r="K9" i="45"/>
  <c r="V8" i="45"/>
  <c r="O8" i="45"/>
  <c r="K8" i="45"/>
  <c r="A8" i="45"/>
  <c r="A9" i="45" s="1"/>
  <c r="A10" i="45" s="1"/>
  <c r="A11" i="45" s="1"/>
  <c r="A12" i="45" s="1"/>
  <c r="A13" i="45" s="1"/>
  <c r="A14" i="45" s="1"/>
  <c r="V7" i="45"/>
  <c r="O7" i="45"/>
  <c r="K7" i="45"/>
  <c r="S20" i="44"/>
  <c r="R20" i="44"/>
  <c r="Q20" i="44"/>
  <c r="P20" i="44"/>
  <c r="O20" i="44"/>
  <c r="N20" i="44"/>
  <c r="L20" i="44"/>
  <c r="K20" i="44"/>
  <c r="J20" i="44"/>
  <c r="H20" i="44"/>
  <c r="G20" i="44"/>
  <c r="F20" i="44"/>
  <c r="E20" i="44"/>
  <c r="D20" i="44"/>
  <c r="C20" i="44"/>
  <c r="B20" i="44"/>
  <c r="T19" i="44"/>
  <c r="M19" i="44"/>
  <c r="I19" i="44"/>
  <c r="T18" i="44"/>
  <c r="M18" i="44"/>
  <c r="I18" i="44"/>
  <c r="T17" i="44"/>
  <c r="M17" i="44"/>
  <c r="I17" i="44"/>
  <c r="T16" i="44"/>
  <c r="M16" i="44"/>
  <c r="I16" i="44"/>
  <c r="T15" i="44"/>
  <c r="M15" i="44"/>
  <c r="I15" i="44"/>
  <c r="T14" i="44"/>
  <c r="M14" i="44"/>
  <c r="I14" i="44"/>
  <c r="T13" i="44"/>
  <c r="M13" i="44"/>
  <c r="I13" i="44"/>
  <c r="T12" i="44"/>
  <c r="M12" i="44"/>
  <c r="I12" i="44"/>
  <c r="T11" i="44"/>
  <c r="M11" i="44"/>
  <c r="I11" i="44"/>
  <c r="T10" i="44"/>
  <c r="M10" i="44"/>
  <c r="I10" i="44"/>
  <c r="T9" i="44"/>
  <c r="M9" i="44"/>
  <c r="I9" i="44"/>
  <c r="T8" i="44"/>
  <c r="M8" i="44"/>
  <c r="I8" i="44"/>
  <c r="T7" i="44"/>
  <c r="M7" i="44"/>
  <c r="I7" i="44"/>
  <c r="O35" i="43"/>
  <c r="K35" i="43"/>
  <c r="W21" i="45" l="1"/>
  <c r="T20" i="44"/>
  <c r="U20" i="49"/>
  <c r="W34" i="48"/>
  <c r="W36" i="48" s="1"/>
  <c r="W42" i="48"/>
  <c r="W43" i="48" s="1"/>
  <c r="W44" i="48" s="1"/>
  <c r="K36" i="48"/>
  <c r="U20" i="47"/>
  <c r="W42" i="46"/>
  <c r="W43" i="46" s="1"/>
  <c r="W44" i="46" s="1"/>
  <c r="W34" i="46"/>
  <c r="W36" i="46" s="1"/>
  <c r="W8" i="45"/>
  <c r="W35" i="45"/>
  <c r="I20" i="44"/>
  <c r="U9" i="44"/>
  <c r="U13" i="44"/>
  <c r="U17" i="44"/>
  <c r="V39" i="45"/>
  <c r="W39" i="45" s="1"/>
  <c r="M20" i="44"/>
  <c r="W37" i="45"/>
  <c r="W7" i="45"/>
  <c r="W16" i="45"/>
  <c r="W12" i="45"/>
  <c r="K34" i="45"/>
  <c r="K36" i="45" s="1"/>
  <c r="W14" i="45"/>
  <c r="W20" i="45"/>
  <c r="W24" i="45"/>
  <c r="W28" i="45"/>
  <c r="W32" i="45"/>
  <c r="W33" i="45"/>
  <c r="W9" i="45"/>
  <c r="W10" i="45"/>
  <c r="W13" i="45"/>
  <c r="W17" i="45"/>
  <c r="W18" i="45"/>
  <c r="W19" i="45"/>
  <c r="W23" i="45"/>
  <c r="W27" i="45"/>
  <c r="W31" i="45"/>
  <c r="W11" i="45"/>
  <c r="W15" i="45"/>
  <c r="W22" i="45"/>
  <c r="W26" i="45"/>
  <c r="W30" i="45"/>
  <c r="W25" i="45"/>
  <c r="W29" i="45"/>
  <c r="O34" i="45"/>
  <c r="O36" i="45" s="1"/>
  <c r="C36" i="45"/>
  <c r="C39" i="45" s="1"/>
  <c r="V34" i="45"/>
  <c r="V36" i="45" s="1"/>
  <c r="L36" i="45"/>
  <c r="L39" i="45" s="1"/>
  <c r="U8" i="44"/>
  <c r="U12" i="44"/>
  <c r="U16" i="44"/>
  <c r="U11" i="44"/>
  <c r="U15" i="44"/>
  <c r="U19" i="44"/>
  <c r="U10" i="44"/>
  <c r="U14" i="44"/>
  <c r="U18" i="44"/>
  <c r="U7" i="44"/>
  <c r="H34" i="43"/>
  <c r="H36" i="43" s="1"/>
  <c r="H39" i="43" s="1"/>
  <c r="U20" i="44" l="1"/>
  <c r="W34" i="45"/>
  <c r="W36" i="45" s="1"/>
  <c r="W42" i="45"/>
  <c r="W43" i="45" s="1"/>
  <c r="W44" i="45" s="1"/>
  <c r="V37" i="43"/>
  <c r="K20" i="43" l="1"/>
  <c r="O37" i="43" l="1"/>
  <c r="X39" i="43"/>
  <c r="V38" i="43"/>
  <c r="O38" i="43"/>
  <c r="K38" i="43"/>
  <c r="W37" i="43"/>
  <c r="C36" i="43"/>
  <c r="C39" i="43" s="1"/>
  <c r="V35" i="43"/>
  <c r="X34" i="43"/>
  <c r="X36" i="43" s="1"/>
  <c r="U34" i="43"/>
  <c r="U36" i="43" s="1"/>
  <c r="U39" i="43" s="1"/>
  <c r="T34" i="43"/>
  <c r="T36" i="43" s="1"/>
  <c r="T39" i="43" s="1"/>
  <c r="S34" i="43"/>
  <c r="S36" i="43" s="1"/>
  <c r="S39" i="43" s="1"/>
  <c r="R34" i="43"/>
  <c r="R36" i="43" s="1"/>
  <c r="R39" i="43" s="1"/>
  <c r="Q34" i="43"/>
  <c r="Q36" i="43" s="1"/>
  <c r="Q39" i="43" s="1"/>
  <c r="P34" i="43"/>
  <c r="P36" i="43" s="1"/>
  <c r="P39" i="43" s="1"/>
  <c r="N34" i="43"/>
  <c r="N36" i="43" s="1"/>
  <c r="N39" i="43" s="1"/>
  <c r="M34" i="43"/>
  <c r="M36" i="43" s="1"/>
  <c r="M39" i="43" s="1"/>
  <c r="L34" i="43"/>
  <c r="L36" i="43" s="1"/>
  <c r="L39" i="43" s="1"/>
  <c r="J34" i="43"/>
  <c r="J36" i="43" s="1"/>
  <c r="J39" i="43" s="1"/>
  <c r="I34" i="43"/>
  <c r="I36" i="43" s="1"/>
  <c r="I39" i="43" s="1"/>
  <c r="G34" i="43"/>
  <c r="G36" i="43" s="1"/>
  <c r="G39" i="43" s="1"/>
  <c r="F34" i="43"/>
  <c r="F36" i="43" s="1"/>
  <c r="F39" i="43" s="1"/>
  <c r="E34" i="43"/>
  <c r="E36" i="43" s="1"/>
  <c r="E39" i="43" s="1"/>
  <c r="D34" i="43"/>
  <c r="D36" i="43" s="1"/>
  <c r="D39" i="43" s="1"/>
  <c r="C34" i="43"/>
  <c r="V33" i="43"/>
  <c r="O33" i="43"/>
  <c r="K33" i="43"/>
  <c r="A33" i="43"/>
  <c r="V32" i="43"/>
  <c r="O32" i="43"/>
  <c r="K32" i="43"/>
  <c r="V31" i="43"/>
  <c r="O31" i="43"/>
  <c r="K31" i="43"/>
  <c r="V30" i="43"/>
  <c r="O30" i="43"/>
  <c r="K30" i="43"/>
  <c r="V29" i="43"/>
  <c r="O29" i="43"/>
  <c r="K29" i="43"/>
  <c r="V28" i="43"/>
  <c r="O28" i="43"/>
  <c r="K28" i="43"/>
  <c r="V27" i="43"/>
  <c r="O27" i="43"/>
  <c r="K27" i="43"/>
  <c r="V26" i="43"/>
  <c r="O26" i="43"/>
  <c r="K26" i="43"/>
  <c r="V25" i="43"/>
  <c r="O25" i="43"/>
  <c r="K25" i="43"/>
  <c r="V24" i="43"/>
  <c r="O24" i="43"/>
  <c r="K24" i="43"/>
  <c r="V23" i="43"/>
  <c r="O23" i="43"/>
  <c r="K23" i="43"/>
  <c r="V22" i="43"/>
  <c r="O22" i="43"/>
  <c r="K22" i="43"/>
  <c r="V21" i="43"/>
  <c r="O21" i="43"/>
  <c r="K21" i="43"/>
  <c r="V20" i="43"/>
  <c r="O20" i="43"/>
  <c r="W20" i="43" s="1"/>
  <c r="V19" i="43"/>
  <c r="O19" i="43"/>
  <c r="K19" i="43"/>
  <c r="V18" i="43"/>
  <c r="O18" i="43"/>
  <c r="K18" i="43"/>
  <c r="V17" i="43"/>
  <c r="O17" i="43"/>
  <c r="K17" i="43"/>
  <c r="V16" i="43"/>
  <c r="O16" i="43"/>
  <c r="K16" i="43"/>
  <c r="V15" i="43"/>
  <c r="O15" i="43"/>
  <c r="K15" i="43"/>
  <c r="V14" i="43"/>
  <c r="O14" i="43"/>
  <c r="K14" i="43"/>
  <c r="V13" i="43"/>
  <c r="O13" i="43"/>
  <c r="K13" i="43"/>
  <c r="V12" i="43"/>
  <c r="O12" i="43"/>
  <c r="K12" i="43"/>
  <c r="V11" i="43"/>
  <c r="O11" i="43"/>
  <c r="K11" i="43"/>
  <c r="W11" i="43" s="1"/>
  <c r="V10" i="43"/>
  <c r="O10" i="43"/>
  <c r="K10" i="43"/>
  <c r="V9" i="43"/>
  <c r="O9" i="43"/>
  <c r="K9" i="43"/>
  <c r="V8" i="43"/>
  <c r="O8" i="43"/>
  <c r="K8" i="43"/>
  <c r="A8" i="43"/>
  <c r="A9" i="43" s="1"/>
  <c r="A10" i="43" s="1"/>
  <c r="A11" i="43" s="1"/>
  <c r="A12" i="43" s="1"/>
  <c r="A13" i="43" s="1"/>
  <c r="A14" i="43" s="1"/>
  <c r="A18" i="43" s="1"/>
  <c r="A19" i="43" s="1"/>
  <c r="A20" i="43" s="1"/>
  <c r="A21" i="43" s="1"/>
  <c r="A22" i="43" s="1"/>
  <c r="A23" i="43" s="1"/>
  <c r="A24" i="43" s="1"/>
  <c r="A25" i="43" s="1"/>
  <c r="V7" i="43"/>
  <c r="O7" i="43"/>
  <c r="K7" i="43"/>
  <c r="W10" i="43" l="1"/>
  <c r="W12" i="43"/>
  <c r="W38" i="43"/>
  <c r="W22" i="43"/>
  <c r="W18" i="43"/>
  <c r="W8" i="43"/>
  <c r="W19" i="43"/>
  <c r="W14" i="43"/>
  <c r="W25" i="43"/>
  <c r="W33" i="43"/>
  <c r="W35" i="43"/>
  <c r="W32" i="43"/>
  <c r="W16" i="43"/>
  <c r="W24" i="43"/>
  <c r="W27" i="43"/>
  <c r="W31" i="43"/>
  <c r="K34" i="43"/>
  <c r="K36" i="43" s="1"/>
  <c r="W7" i="43"/>
  <c r="W9" i="43"/>
  <c r="W17" i="43"/>
  <c r="W26" i="43"/>
  <c r="W30" i="43"/>
  <c r="W29" i="43"/>
  <c r="V39" i="43"/>
  <c r="W39" i="43" s="1"/>
  <c r="W15" i="43"/>
  <c r="W23" i="43"/>
  <c r="W13" i="43"/>
  <c r="W21" i="43"/>
  <c r="W28" i="43"/>
  <c r="O34" i="43"/>
  <c r="O36" i="43" s="1"/>
  <c r="V34" i="43"/>
  <c r="V36" i="43" s="1"/>
  <c r="S20" i="42"/>
  <c r="R20" i="42"/>
  <c r="Q20" i="42"/>
  <c r="P20" i="42"/>
  <c r="O20" i="42"/>
  <c r="N20" i="42"/>
  <c r="L20" i="42"/>
  <c r="K20" i="42"/>
  <c r="J20" i="42"/>
  <c r="H20" i="42"/>
  <c r="G20" i="42"/>
  <c r="F20" i="42"/>
  <c r="E20" i="42"/>
  <c r="D20" i="42"/>
  <c r="C20" i="42"/>
  <c r="B20" i="42"/>
  <c r="T19" i="42"/>
  <c r="M19" i="42"/>
  <c r="I19" i="42"/>
  <c r="T18" i="42"/>
  <c r="M18" i="42"/>
  <c r="I18" i="42"/>
  <c r="T17" i="42"/>
  <c r="M17" i="42"/>
  <c r="I17" i="42"/>
  <c r="U17" i="42" s="1"/>
  <c r="T16" i="42"/>
  <c r="M16" i="42"/>
  <c r="I16" i="42"/>
  <c r="T15" i="42"/>
  <c r="M15" i="42"/>
  <c r="I15" i="42"/>
  <c r="T14" i="42"/>
  <c r="M14" i="42"/>
  <c r="I14" i="42"/>
  <c r="T13" i="42"/>
  <c r="M13" i="42"/>
  <c r="I13" i="42"/>
  <c r="U13" i="42" s="1"/>
  <c r="T12" i="42"/>
  <c r="M12" i="42"/>
  <c r="I12" i="42"/>
  <c r="T11" i="42"/>
  <c r="M11" i="42"/>
  <c r="I11" i="42"/>
  <c r="T10" i="42"/>
  <c r="M10" i="42"/>
  <c r="I10" i="42"/>
  <c r="T9" i="42"/>
  <c r="M9" i="42"/>
  <c r="I9" i="42"/>
  <c r="U9" i="42" s="1"/>
  <c r="T8" i="42"/>
  <c r="M8" i="42"/>
  <c r="I8" i="42"/>
  <c r="T7" i="42"/>
  <c r="M7" i="42"/>
  <c r="I7" i="42"/>
  <c r="T20" i="42" l="1"/>
  <c r="U12" i="42"/>
  <c r="U16" i="42"/>
  <c r="U11" i="42"/>
  <c r="U15" i="42"/>
  <c r="W42" i="43"/>
  <c r="W43" i="43" s="1"/>
  <c r="W44" i="43" s="1"/>
  <c r="W34" i="43"/>
  <c r="W36" i="43" s="1"/>
  <c r="U19" i="42"/>
  <c r="U18" i="42"/>
  <c r="U8" i="42"/>
  <c r="M20" i="42"/>
  <c r="U10" i="42"/>
  <c r="U14" i="42"/>
  <c r="I20" i="42"/>
  <c r="U7" i="42"/>
  <c r="W37" i="40"/>
  <c r="U20" i="42" l="1"/>
  <c r="K16" i="40"/>
  <c r="O32" i="40" l="1"/>
  <c r="K32" i="40"/>
  <c r="V25" i="40"/>
  <c r="V13" i="40"/>
  <c r="K10" i="40"/>
  <c r="K11" i="40"/>
  <c r="X39" i="40" l="1"/>
  <c r="V38" i="40"/>
  <c r="O38" i="40"/>
  <c r="K38" i="40"/>
  <c r="V35" i="40"/>
  <c r="O35" i="40"/>
  <c r="K35" i="40"/>
  <c r="Y34" i="40"/>
  <c r="X34" i="40"/>
  <c r="X36" i="40" s="1"/>
  <c r="U34" i="40"/>
  <c r="U36" i="40" s="1"/>
  <c r="U39" i="40" s="1"/>
  <c r="T34" i="40"/>
  <c r="T36" i="40" s="1"/>
  <c r="T39" i="40" s="1"/>
  <c r="S34" i="40"/>
  <c r="S36" i="40" s="1"/>
  <c r="S39" i="40" s="1"/>
  <c r="R34" i="40"/>
  <c r="R36" i="40" s="1"/>
  <c r="R39" i="40" s="1"/>
  <c r="Q34" i="40"/>
  <c r="Q36" i="40" s="1"/>
  <c r="Q39" i="40" s="1"/>
  <c r="M34" i="40"/>
  <c r="M36" i="40" s="1"/>
  <c r="M39" i="40" s="1"/>
  <c r="L34" i="40"/>
  <c r="L36" i="40" s="1"/>
  <c r="L39" i="40" s="1"/>
  <c r="J34" i="40"/>
  <c r="J36" i="40" s="1"/>
  <c r="J39" i="40" s="1"/>
  <c r="I34" i="40"/>
  <c r="I36" i="40" s="1"/>
  <c r="I39" i="40" s="1"/>
  <c r="H34" i="40"/>
  <c r="H36" i="40" s="1"/>
  <c r="H39" i="40" s="1"/>
  <c r="G34" i="40"/>
  <c r="G36" i="40" s="1"/>
  <c r="G39" i="40" s="1"/>
  <c r="F34" i="40"/>
  <c r="F36" i="40" s="1"/>
  <c r="F39" i="40" s="1"/>
  <c r="E34" i="40"/>
  <c r="E36" i="40" s="1"/>
  <c r="E39" i="40" s="1"/>
  <c r="D34" i="40"/>
  <c r="D36" i="40" s="1"/>
  <c r="D39" i="40" s="1"/>
  <c r="C34" i="40"/>
  <c r="V33" i="40"/>
  <c r="O33" i="40"/>
  <c r="K33" i="40"/>
  <c r="A33" i="40"/>
  <c r="V32" i="40"/>
  <c r="W32" i="40" s="1"/>
  <c r="V31" i="40"/>
  <c r="O31" i="40"/>
  <c r="K31" i="40"/>
  <c r="V30" i="40"/>
  <c r="O30" i="40"/>
  <c r="K30" i="40"/>
  <c r="V29" i="40"/>
  <c r="O29" i="40"/>
  <c r="K29" i="40"/>
  <c r="V28" i="40"/>
  <c r="O28" i="40"/>
  <c r="K28" i="40"/>
  <c r="V27" i="40"/>
  <c r="O27" i="40"/>
  <c r="K27" i="40"/>
  <c r="V26" i="40"/>
  <c r="O26" i="40"/>
  <c r="K26" i="40"/>
  <c r="O25" i="40"/>
  <c r="K25" i="40"/>
  <c r="V24" i="40"/>
  <c r="O24" i="40"/>
  <c r="K24" i="40"/>
  <c r="V23" i="40"/>
  <c r="O23" i="40"/>
  <c r="K23" i="40"/>
  <c r="V22" i="40"/>
  <c r="O22" i="40"/>
  <c r="K22" i="40"/>
  <c r="V21" i="40"/>
  <c r="O21" i="40"/>
  <c r="K21" i="40"/>
  <c r="V20" i="40"/>
  <c r="O20" i="40"/>
  <c r="K20" i="40"/>
  <c r="V19" i="40"/>
  <c r="O19" i="40"/>
  <c r="K19" i="40"/>
  <c r="V18" i="40"/>
  <c r="O18" i="40"/>
  <c r="K18" i="40"/>
  <c r="V17" i="40"/>
  <c r="O17" i="40"/>
  <c r="K17" i="40"/>
  <c r="V16" i="40"/>
  <c r="O16" i="40"/>
  <c r="V15" i="40"/>
  <c r="P34" i="40"/>
  <c r="O15" i="40"/>
  <c r="N34" i="40"/>
  <c r="N36" i="40" s="1"/>
  <c r="N39" i="40" s="1"/>
  <c r="K15" i="40"/>
  <c r="V14" i="40"/>
  <c r="O14" i="40"/>
  <c r="K14" i="40"/>
  <c r="O13" i="40"/>
  <c r="K13" i="40"/>
  <c r="V12" i="40"/>
  <c r="O12" i="40"/>
  <c r="K12" i="40"/>
  <c r="V11" i="40"/>
  <c r="O11" i="40"/>
  <c r="V10" i="40"/>
  <c r="O10" i="40"/>
  <c r="V9" i="40"/>
  <c r="O9" i="40"/>
  <c r="K9" i="40"/>
  <c r="V8" i="40"/>
  <c r="O8" i="40"/>
  <c r="K8" i="40"/>
  <c r="A8" i="40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V7" i="40"/>
  <c r="O7" i="40"/>
  <c r="K7" i="40"/>
  <c r="S20" i="41"/>
  <c r="R20" i="41"/>
  <c r="Q20" i="41"/>
  <c r="P20" i="41"/>
  <c r="O20" i="41"/>
  <c r="N20" i="41"/>
  <c r="L20" i="41"/>
  <c r="K20" i="41"/>
  <c r="J20" i="41"/>
  <c r="H20" i="41"/>
  <c r="G20" i="41"/>
  <c r="F20" i="41"/>
  <c r="E20" i="41"/>
  <c r="D20" i="41"/>
  <c r="C20" i="41"/>
  <c r="B20" i="41"/>
  <c r="T19" i="41"/>
  <c r="M19" i="41"/>
  <c r="I19" i="41"/>
  <c r="T18" i="41"/>
  <c r="M18" i="41"/>
  <c r="I18" i="41"/>
  <c r="U18" i="41" s="1"/>
  <c r="T17" i="41"/>
  <c r="M17" i="41"/>
  <c r="I17" i="41"/>
  <c r="T16" i="41"/>
  <c r="M16" i="41"/>
  <c r="I16" i="41"/>
  <c r="T15" i="41"/>
  <c r="M15" i="41"/>
  <c r="I15" i="41"/>
  <c r="T14" i="41"/>
  <c r="M14" i="41"/>
  <c r="I14" i="41"/>
  <c r="U14" i="41" s="1"/>
  <c r="T13" i="41"/>
  <c r="M13" i="41"/>
  <c r="I13" i="41"/>
  <c r="U13" i="41" s="1"/>
  <c r="T12" i="41"/>
  <c r="M12" i="41"/>
  <c r="I12" i="41"/>
  <c r="U12" i="41" s="1"/>
  <c r="T11" i="41"/>
  <c r="M11" i="41"/>
  <c r="I11" i="41"/>
  <c r="T10" i="41"/>
  <c r="M10" i="41"/>
  <c r="I10" i="41"/>
  <c r="T9" i="41"/>
  <c r="M9" i="41"/>
  <c r="I9" i="41"/>
  <c r="T8" i="41"/>
  <c r="M8" i="41"/>
  <c r="I8" i="41"/>
  <c r="U8" i="41" s="1"/>
  <c r="T7" i="41"/>
  <c r="M7" i="41"/>
  <c r="I7" i="41"/>
  <c r="W16" i="40" l="1"/>
  <c r="U19" i="41"/>
  <c r="W10" i="40"/>
  <c r="Z10" i="40" s="1"/>
  <c r="W20" i="40"/>
  <c r="Z20" i="40" s="1"/>
  <c r="W35" i="40"/>
  <c r="U16" i="41"/>
  <c r="U11" i="41"/>
  <c r="W21" i="40"/>
  <c r="Z21" i="40" s="1"/>
  <c r="U10" i="41"/>
  <c r="W24" i="40"/>
  <c r="W31" i="40"/>
  <c r="W38" i="40"/>
  <c r="W15" i="40"/>
  <c r="Z15" i="40" s="1"/>
  <c r="W30" i="40"/>
  <c r="Z30" i="40" s="1"/>
  <c r="W33" i="40"/>
  <c r="Z33" i="40" s="1"/>
  <c r="W14" i="40"/>
  <c r="Z14" i="40" s="1"/>
  <c r="W17" i="40"/>
  <c r="Z17" i="40" s="1"/>
  <c r="W25" i="40"/>
  <c r="Z25" i="40" s="1"/>
  <c r="W26" i="40"/>
  <c r="Z26" i="40" s="1"/>
  <c r="O39" i="40"/>
  <c r="W7" i="40"/>
  <c r="Z7" i="40" s="1"/>
  <c r="W8" i="40"/>
  <c r="Z8" i="40" s="1"/>
  <c r="W12" i="40"/>
  <c r="Z12" i="40" s="1"/>
  <c r="W19" i="40"/>
  <c r="Z19" i="40" s="1"/>
  <c r="W23" i="40"/>
  <c r="Z23" i="40" s="1"/>
  <c r="W11" i="40"/>
  <c r="Z11" i="40" s="1"/>
  <c r="W18" i="40"/>
  <c r="Z18" i="40" s="1"/>
  <c r="W22" i="40"/>
  <c r="Z22" i="40" s="1"/>
  <c r="Z32" i="40"/>
  <c r="W9" i="40"/>
  <c r="Z9" i="40" s="1"/>
  <c r="W13" i="40"/>
  <c r="Z13" i="40" s="1"/>
  <c r="Z16" i="40"/>
  <c r="Z24" i="40"/>
  <c r="W29" i="40"/>
  <c r="Z29" i="40" s="1"/>
  <c r="W28" i="40"/>
  <c r="Z28" i="40" s="1"/>
  <c r="K34" i="40"/>
  <c r="W27" i="40"/>
  <c r="Z27" i="40" s="1"/>
  <c r="Z31" i="40"/>
  <c r="P36" i="40"/>
  <c r="P39" i="40" s="1"/>
  <c r="V39" i="40" s="1"/>
  <c r="V34" i="40"/>
  <c r="V36" i="40" s="1"/>
  <c r="C36" i="40"/>
  <c r="C39" i="40" s="1"/>
  <c r="K39" i="40" s="1"/>
  <c r="O34" i="40"/>
  <c r="O36" i="40" s="1"/>
  <c r="U15" i="41"/>
  <c r="U17" i="41"/>
  <c r="T20" i="41"/>
  <c r="U9" i="41"/>
  <c r="M20" i="41"/>
  <c r="I20" i="41"/>
  <c r="U7" i="41"/>
  <c r="X42" i="38"/>
  <c r="K36" i="40" l="1"/>
  <c r="W34" i="40"/>
  <c r="W36" i="40" s="1"/>
  <c r="W42" i="40"/>
  <c r="W43" i="40" s="1"/>
  <c r="W44" i="40" s="1"/>
  <c r="W39" i="40"/>
  <c r="U20" i="41"/>
  <c r="X37" i="38"/>
  <c r="V30" i="38" l="1"/>
  <c r="O30" i="38"/>
  <c r="K30" i="38"/>
  <c r="V29" i="38"/>
  <c r="O29" i="38"/>
  <c r="K29" i="38"/>
  <c r="W30" i="38" l="1"/>
  <c r="W29" i="38"/>
  <c r="V16" i="38"/>
  <c r="O16" i="38"/>
  <c r="K16" i="38"/>
  <c r="V15" i="38"/>
  <c r="O15" i="38"/>
  <c r="K15" i="38"/>
  <c r="W15" i="38" l="1"/>
  <c r="Z15" i="38" s="1"/>
  <c r="W16" i="38"/>
  <c r="Z16" i="38" s="1"/>
  <c r="V13" i="38"/>
  <c r="O13" i="38"/>
  <c r="K13" i="38"/>
  <c r="W13" i="38" l="1"/>
  <c r="Z13" i="38" s="1"/>
  <c r="V7" i="38"/>
  <c r="O7" i="38"/>
  <c r="K7" i="38"/>
  <c r="V34" i="38"/>
  <c r="O34" i="38"/>
  <c r="K34" i="38"/>
  <c r="V33" i="38"/>
  <c r="O33" i="38"/>
  <c r="K33" i="38"/>
  <c r="V36" i="38"/>
  <c r="O36" i="38"/>
  <c r="K36" i="38"/>
  <c r="W34" i="38" l="1"/>
  <c r="W36" i="38"/>
  <c r="W33" i="38"/>
  <c r="W7" i="38"/>
  <c r="V14" i="38"/>
  <c r="O14" i="38"/>
  <c r="K14" i="38"/>
  <c r="W14" i="38" l="1"/>
  <c r="Z14" i="38" s="1"/>
  <c r="V19" i="38"/>
  <c r="O19" i="38"/>
  <c r="K19" i="38"/>
  <c r="P18" i="38"/>
  <c r="V18" i="38" s="1"/>
  <c r="N18" i="38"/>
  <c r="M18" i="38"/>
  <c r="K18" i="38"/>
  <c r="O18" i="38" l="1"/>
  <c r="W18" i="38" s="1"/>
  <c r="Z18" i="38" s="1"/>
  <c r="W19" i="38"/>
  <c r="V28" i="38"/>
  <c r="O28" i="38"/>
  <c r="K28" i="38"/>
  <c r="W28" i="38" l="1"/>
  <c r="V41" i="38"/>
  <c r="O41" i="38"/>
  <c r="K41" i="38"/>
  <c r="O11" i="38"/>
  <c r="W41" i="38" l="1"/>
  <c r="V9" i="38"/>
  <c r="O9" i="38"/>
  <c r="V8" i="38" l="1"/>
  <c r="O8" i="38"/>
  <c r="K8" i="38"/>
  <c r="W8" i="38" l="1"/>
  <c r="O26" i="38"/>
  <c r="V27" i="38"/>
  <c r="O27" i="38"/>
  <c r="K27" i="38"/>
  <c r="V40" i="38"/>
  <c r="O40" i="38"/>
  <c r="K40" i="38"/>
  <c r="V31" i="38"/>
  <c r="O31" i="38"/>
  <c r="K31" i="38"/>
  <c r="W27" i="38" l="1"/>
  <c r="W40" i="38"/>
  <c r="W31" i="38"/>
  <c r="V26" i="38"/>
  <c r="K26" i="38"/>
  <c r="V25" i="38"/>
  <c r="O25" i="38"/>
  <c r="K25" i="38"/>
  <c r="V24" i="38"/>
  <c r="O24" i="38"/>
  <c r="K24" i="38"/>
  <c r="V23" i="38"/>
  <c r="O23" i="38"/>
  <c r="K23" i="38"/>
  <c r="W26" i="38" l="1"/>
  <c r="W25" i="38"/>
  <c r="W24" i="38"/>
  <c r="Z24" i="38" s="1"/>
  <c r="W23" i="38"/>
  <c r="Z23" i="38" s="1"/>
  <c r="Z26" i="38"/>
  <c r="Z25" i="38"/>
  <c r="Y37" i="38" l="1"/>
  <c r="V17" i="38"/>
  <c r="O17" i="38"/>
  <c r="K17" i="38"/>
  <c r="V22" i="38"/>
  <c r="O22" i="38"/>
  <c r="K22" i="38"/>
  <c r="V35" i="38"/>
  <c r="O35" i="38"/>
  <c r="K35" i="38"/>
  <c r="W22" i="38" l="1"/>
  <c r="Z22" i="38" s="1"/>
  <c r="W35" i="38"/>
  <c r="Z35" i="38" s="1"/>
  <c r="W17" i="38"/>
  <c r="Z17" i="38" s="1"/>
  <c r="V32" i="38"/>
  <c r="O32" i="38"/>
  <c r="K32" i="38"/>
  <c r="W32" i="38" l="1"/>
  <c r="V20" i="39"/>
  <c r="S20" i="39"/>
  <c r="R20" i="39"/>
  <c r="Q20" i="39"/>
  <c r="P20" i="39"/>
  <c r="O20" i="39"/>
  <c r="N20" i="39"/>
  <c r="L20" i="39"/>
  <c r="K20" i="39"/>
  <c r="J20" i="39"/>
  <c r="H20" i="39"/>
  <c r="G20" i="39"/>
  <c r="F20" i="39"/>
  <c r="E20" i="39"/>
  <c r="D20" i="39"/>
  <c r="C20" i="39"/>
  <c r="B20" i="39"/>
  <c r="T19" i="39"/>
  <c r="U19" i="39" s="1"/>
  <c r="M19" i="39"/>
  <c r="I19" i="39"/>
  <c r="T18" i="39"/>
  <c r="M18" i="39"/>
  <c r="I18" i="39"/>
  <c r="T17" i="39"/>
  <c r="M17" i="39"/>
  <c r="I17" i="39"/>
  <c r="T16" i="39"/>
  <c r="M16" i="39"/>
  <c r="I16" i="39"/>
  <c r="T15" i="39"/>
  <c r="U15" i="39" s="1"/>
  <c r="M15" i="39"/>
  <c r="I15" i="39"/>
  <c r="T14" i="39"/>
  <c r="M14" i="39"/>
  <c r="I14" i="39"/>
  <c r="T13" i="39"/>
  <c r="M13" i="39"/>
  <c r="I13" i="39"/>
  <c r="T12" i="39"/>
  <c r="M12" i="39"/>
  <c r="I12" i="39"/>
  <c r="T11" i="39"/>
  <c r="U11" i="39" s="1"/>
  <c r="M11" i="39"/>
  <c r="I11" i="39"/>
  <c r="T10" i="39"/>
  <c r="M10" i="39"/>
  <c r="U10" i="39" s="1"/>
  <c r="I10" i="39"/>
  <c r="T9" i="39"/>
  <c r="M9" i="39"/>
  <c r="I9" i="39"/>
  <c r="U9" i="39"/>
  <c r="T8" i="39"/>
  <c r="M8" i="39"/>
  <c r="I8" i="39"/>
  <c r="U8" i="39" s="1"/>
  <c r="T7" i="39"/>
  <c r="M7" i="39"/>
  <c r="I7" i="39"/>
  <c r="I20" i="39" s="1"/>
  <c r="V38" i="38"/>
  <c r="O38" i="38"/>
  <c r="K38" i="38"/>
  <c r="U37" i="38"/>
  <c r="U39" i="38" s="1"/>
  <c r="U42" i="38" s="1"/>
  <c r="T37" i="38"/>
  <c r="T39" i="38" s="1"/>
  <c r="T42" i="38" s="1"/>
  <c r="S37" i="38"/>
  <c r="S39" i="38" s="1"/>
  <c r="S42" i="38" s="1"/>
  <c r="R37" i="38"/>
  <c r="R39" i="38" s="1"/>
  <c r="R42" i="38" s="1"/>
  <c r="Q37" i="38"/>
  <c r="Q39" i="38" s="1"/>
  <c r="Q42" i="38" s="1"/>
  <c r="P37" i="38"/>
  <c r="P39" i="38" s="1"/>
  <c r="P42" i="38" s="1"/>
  <c r="N37" i="38"/>
  <c r="N39" i="38" s="1"/>
  <c r="N42" i="38" s="1"/>
  <c r="M37" i="38"/>
  <c r="M39" i="38" s="1"/>
  <c r="M42" i="38" s="1"/>
  <c r="L37" i="38"/>
  <c r="L39" i="38" s="1"/>
  <c r="L42" i="38" s="1"/>
  <c r="J37" i="38"/>
  <c r="J39" i="38" s="1"/>
  <c r="J42" i="38" s="1"/>
  <c r="I37" i="38"/>
  <c r="I39" i="38" s="1"/>
  <c r="I42" i="38" s="1"/>
  <c r="H37" i="38"/>
  <c r="H39" i="38" s="1"/>
  <c r="H42" i="38" s="1"/>
  <c r="G37" i="38"/>
  <c r="G39" i="38" s="1"/>
  <c r="G42" i="38" s="1"/>
  <c r="F37" i="38"/>
  <c r="F39" i="38" s="1"/>
  <c r="F42" i="38" s="1"/>
  <c r="E37" i="38"/>
  <c r="E39" i="38" s="1"/>
  <c r="E42" i="38" s="1"/>
  <c r="D37" i="38"/>
  <c r="D39" i="38" s="1"/>
  <c r="D42" i="38" s="1"/>
  <c r="C37" i="38"/>
  <c r="C39" i="38" s="1"/>
  <c r="C42" i="38" s="1"/>
  <c r="A36" i="38"/>
  <c r="Z31" i="38"/>
  <c r="V21" i="38"/>
  <c r="O21" i="38"/>
  <c r="K21" i="38"/>
  <c r="V20" i="38"/>
  <c r="O20" i="38"/>
  <c r="K20" i="38"/>
  <c r="V12" i="38"/>
  <c r="O12" i="38"/>
  <c r="K12" i="38"/>
  <c r="V11" i="38"/>
  <c r="K11" i="38"/>
  <c r="V10" i="38"/>
  <c r="O10" i="38"/>
  <c r="K10" i="38"/>
  <c r="K9" i="38"/>
  <c r="W9" i="38" s="1"/>
  <c r="Z9" i="38" s="1"/>
  <c r="A8" i="38"/>
  <c r="A9" i="38" s="1"/>
  <c r="A10" i="38" s="1"/>
  <c r="A11" i="38" s="1"/>
  <c r="A12" i="38" s="1"/>
  <c r="A13" i="38" s="1"/>
  <c r="A14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K13" i="36"/>
  <c r="K12" i="36"/>
  <c r="V20" i="37"/>
  <c r="S20" i="37"/>
  <c r="R20" i="37"/>
  <c r="Q20" i="37"/>
  <c r="P20" i="37"/>
  <c r="O20" i="37"/>
  <c r="N20" i="37"/>
  <c r="L20" i="37"/>
  <c r="K20" i="37"/>
  <c r="J20" i="37"/>
  <c r="H20" i="37"/>
  <c r="G20" i="37"/>
  <c r="F20" i="37"/>
  <c r="E20" i="37"/>
  <c r="D20" i="37"/>
  <c r="C20" i="37"/>
  <c r="B20" i="37"/>
  <c r="T19" i="37"/>
  <c r="M19" i="37"/>
  <c r="I19" i="37"/>
  <c r="U19" i="37" s="1"/>
  <c r="T18" i="37"/>
  <c r="M18" i="37"/>
  <c r="I18" i="37"/>
  <c r="T17" i="37"/>
  <c r="M17" i="37"/>
  <c r="I17" i="37"/>
  <c r="T16" i="37"/>
  <c r="M16" i="37"/>
  <c r="I16" i="37"/>
  <c r="T15" i="37"/>
  <c r="M15" i="37"/>
  <c r="I15" i="37"/>
  <c r="T14" i="37"/>
  <c r="M14" i="37"/>
  <c r="I14" i="37"/>
  <c r="T13" i="37"/>
  <c r="M13" i="37"/>
  <c r="I13" i="37"/>
  <c r="T12" i="37"/>
  <c r="M12" i="37"/>
  <c r="I12" i="37"/>
  <c r="T11" i="37"/>
  <c r="M11" i="37"/>
  <c r="I11" i="37"/>
  <c r="T10" i="37"/>
  <c r="M10" i="37"/>
  <c r="I10" i="37"/>
  <c r="T9" i="37"/>
  <c r="M9" i="37"/>
  <c r="I9" i="37"/>
  <c r="T8" i="37"/>
  <c r="M8" i="37"/>
  <c r="M20" i="37" s="1"/>
  <c r="I8" i="37"/>
  <c r="T7" i="37"/>
  <c r="M7" i="37"/>
  <c r="I7" i="37"/>
  <c r="U7" i="37" s="1"/>
  <c r="V36" i="36"/>
  <c r="O36" i="36"/>
  <c r="K36" i="36"/>
  <c r="U35" i="36"/>
  <c r="U37" i="36" s="1"/>
  <c r="T35" i="36"/>
  <c r="T37" i="36" s="1"/>
  <c r="S35" i="36"/>
  <c r="S37" i="36" s="1"/>
  <c r="R35" i="36"/>
  <c r="R37" i="36" s="1"/>
  <c r="Q35" i="36"/>
  <c r="V35" i="36" s="1"/>
  <c r="V37" i="36" s="1"/>
  <c r="P35" i="36"/>
  <c r="P37" i="36" s="1"/>
  <c r="N35" i="36"/>
  <c r="M35" i="36"/>
  <c r="L35" i="36"/>
  <c r="O35" i="36" s="1"/>
  <c r="O37" i="36" s="1"/>
  <c r="J35" i="36"/>
  <c r="J37" i="36" s="1"/>
  <c r="I35" i="36"/>
  <c r="I37" i="36" s="1"/>
  <c r="H35" i="36"/>
  <c r="H37" i="36" s="1"/>
  <c r="G35" i="36"/>
  <c r="G37" i="36" s="1"/>
  <c r="F35" i="36"/>
  <c r="F37" i="36" s="1"/>
  <c r="E35" i="36"/>
  <c r="E37" i="36" s="1"/>
  <c r="D35" i="36"/>
  <c r="D37" i="36" s="1"/>
  <c r="C35" i="36"/>
  <c r="C37" i="36" s="1"/>
  <c r="V34" i="36"/>
  <c r="O34" i="36"/>
  <c r="K34" i="36"/>
  <c r="A34" i="36"/>
  <c r="V33" i="36"/>
  <c r="O33" i="36"/>
  <c r="K33" i="36"/>
  <c r="V32" i="36"/>
  <c r="O32" i="36"/>
  <c r="K32" i="36"/>
  <c r="V31" i="36"/>
  <c r="O31" i="36"/>
  <c r="W31" i="36" s="1"/>
  <c r="K31" i="36"/>
  <c r="V30" i="36"/>
  <c r="O30" i="36"/>
  <c r="K30" i="36"/>
  <c r="V29" i="36"/>
  <c r="O29" i="36"/>
  <c r="K29" i="36"/>
  <c r="V28" i="36"/>
  <c r="O28" i="36"/>
  <c r="K28" i="36"/>
  <c r="V27" i="36"/>
  <c r="O27" i="36"/>
  <c r="W27" i="36" s="1"/>
  <c r="V26" i="36"/>
  <c r="O26" i="36"/>
  <c r="K26" i="36"/>
  <c r="V25" i="36"/>
  <c r="O25" i="36"/>
  <c r="K25" i="36"/>
  <c r="V24" i="36"/>
  <c r="O24" i="36"/>
  <c r="K24" i="36"/>
  <c r="V23" i="36"/>
  <c r="O23" i="36"/>
  <c r="K23" i="36"/>
  <c r="W23" i="36" s="1"/>
  <c r="V22" i="36"/>
  <c r="O22" i="36"/>
  <c r="K22" i="36"/>
  <c r="V21" i="36"/>
  <c r="O21" i="36"/>
  <c r="K21" i="36"/>
  <c r="V20" i="36"/>
  <c r="O20" i="36"/>
  <c r="K20" i="36"/>
  <c r="V19" i="36"/>
  <c r="O19" i="36"/>
  <c r="K19" i="36"/>
  <c r="V18" i="36"/>
  <c r="O18" i="36"/>
  <c r="K18" i="36"/>
  <c r="V17" i="36"/>
  <c r="W17" i="36" s="1"/>
  <c r="O17" i="36"/>
  <c r="K17" i="36"/>
  <c r="V16" i="36"/>
  <c r="O16" i="36"/>
  <c r="K16" i="36"/>
  <c r="V15" i="36"/>
  <c r="O15" i="36"/>
  <c r="K15" i="36"/>
  <c r="W15" i="36" s="1"/>
  <c r="V14" i="36"/>
  <c r="O14" i="36"/>
  <c r="K14" i="36"/>
  <c r="V13" i="36"/>
  <c r="W13" i="36" s="1"/>
  <c r="O13" i="36"/>
  <c r="V12" i="36"/>
  <c r="O12" i="36"/>
  <c r="V11" i="36"/>
  <c r="O11" i="36"/>
  <c r="K11" i="36"/>
  <c r="V10" i="36"/>
  <c r="O10" i="36"/>
  <c r="K10" i="36"/>
  <c r="V9" i="36"/>
  <c r="O9" i="36"/>
  <c r="K9" i="36"/>
  <c r="W9" i="36" s="1"/>
  <c r="V8" i="36"/>
  <c r="O8" i="36"/>
  <c r="K8" i="36"/>
  <c r="A8" i="36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V7" i="36"/>
  <c r="O7" i="36"/>
  <c r="K7" i="36"/>
  <c r="W7" i="36" s="1"/>
  <c r="R35" i="35"/>
  <c r="O27" i="35"/>
  <c r="P35" i="35"/>
  <c r="Q35" i="35"/>
  <c r="Q37" i="35" s="1"/>
  <c r="V27" i="35"/>
  <c r="F35" i="35"/>
  <c r="F37" i="35" s="1"/>
  <c r="V20" i="34"/>
  <c r="S20" i="34"/>
  <c r="R20" i="34"/>
  <c r="Q20" i="34"/>
  <c r="P20" i="34"/>
  <c r="O20" i="34"/>
  <c r="N20" i="34"/>
  <c r="L20" i="34"/>
  <c r="K20" i="34"/>
  <c r="J20" i="34"/>
  <c r="H20" i="34"/>
  <c r="G20" i="34"/>
  <c r="F20" i="34"/>
  <c r="E20" i="34"/>
  <c r="D20" i="34"/>
  <c r="C20" i="34"/>
  <c r="B20" i="34"/>
  <c r="T19" i="34"/>
  <c r="M19" i="34"/>
  <c r="U19" i="34" s="1"/>
  <c r="I19" i="34"/>
  <c r="T18" i="34"/>
  <c r="M18" i="34"/>
  <c r="I18" i="34"/>
  <c r="T17" i="34"/>
  <c r="M17" i="34"/>
  <c r="I17" i="34"/>
  <c r="T16" i="34"/>
  <c r="M16" i="34"/>
  <c r="I16" i="34"/>
  <c r="T15" i="34"/>
  <c r="M15" i="34"/>
  <c r="U15" i="34" s="1"/>
  <c r="I15" i="34"/>
  <c r="T14" i="34"/>
  <c r="M14" i="34"/>
  <c r="I14" i="34"/>
  <c r="U14" i="34" s="1"/>
  <c r="T13" i="34"/>
  <c r="M13" i="34"/>
  <c r="I13" i="34"/>
  <c r="T12" i="34"/>
  <c r="M12" i="34"/>
  <c r="I12" i="34"/>
  <c r="T11" i="34"/>
  <c r="M11" i="34"/>
  <c r="I11" i="34"/>
  <c r="T10" i="34"/>
  <c r="M10" i="34"/>
  <c r="I10" i="34"/>
  <c r="I20" i="34" s="1"/>
  <c r="T9" i="34"/>
  <c r="M9" i="34"/>
  <c r="I9" i="34"/>
  <c r="T8" i="34"/>
  <c r="M8" i="34"/>
  <c r="I8" i="34"/>
  <c r="T7" i="34"/>
  <c r="M7" i="34"/>
  <c r="U7" i="34" s="1"/>
  <c r="I7" i="34"/>
  <c r="V36" i="35"/>
  <c r="O36" i="35"/>
  <c r="K36" i="35"/>
  <c r="W36" i="35" s="1"/>
  <c r="X35" i="35"/>
  <c r="U35" i="35"/>
  <c r="U37" i="35" s="1"/>
  <c r="T35" i="35"/>
  <c r="T37" i="35" s="1"/>
  <c r="S35" i="35"/>
  <c r="S37" i="35" s="1"/>
  <c r="N35" i="35"/>
  <c r="N37" i="35" s="1"/>
  <c r="M35" i="35"/>
  <c r="L35" i="35"/>
  <c r="L37" i="35" s="1"/>
  <c r="J35" i="35"/>
  <c r="J37" i="35" s="1"/>
  <c r="I35" i="35"/>
  <c r="I37" i="35" s="1"/>
  <c r="H35" i="35"/>
  <c r="H37" i="35" s="1"/>
  <c r="G35" i="35"/>
  <c r="G37" i="35" s="1"/>
  <c r="E35" i="35"/>
  <c r="E37" i="35" s="1"/>
  <c r="D35" i="35"/>
  <c r="D37" i="35" s="1"/>
  <c r="C35" i="35"/>
  <c r="C37" i="35" s="1"/>
  <c r="V34" i="35"/>
  <c r="O34" i="35"/>
  <c r="K34" i="35"/>
  <c r="V33" i="35"/>
  <c r="O33" i="35"/>
  <c r="K33" i="35"/>
  <c r="W33" i="35" s="1"/>
  <c r="V32" i="35"/>
  <c r="O32" i="35"/>
  <c r="K32" i="35"/>
  <c r="V31" i="35"/>
  <c r="O31" i="35"/>
  <c r="K31" i="35"/>
  <c r="V30" i="35"/>
  <c r="O30" i="35"/>
  <c r="K30" i="35"/>
  <c r="V29" i="35"/>
  <c r="O29" i="35"/>
  <c r="K29" i="35"/>
  <c r="V28" i="35"/>
  <c r="O28" i="35"/>
  <c r="K28" i="35"/>
  <c r="V26" i="35"/>
  <c r="W26" i="35" s="1"/>
  <c r="O26" i="35"/>
  <c r="K26" i="35"/>
  <c r="V25" i="35"/>
  <c r="O25" i="35"/>
  <c r="K25" i="35"/>
  <c r="V24" i="35"/>
  <c r="O24" i="35"/>
  <c r="K24" i="35"/>
  <c r="W24" i="35" s="1"/>
  <c r="V23" i="35"/>
  <c r="O23" i="35"/>
  <c r="K23" i="35"/>
  <c r="V22" i="35"/>
  <c r="O22" i="35"/>
  <c r="K22" i="35"/>
  <c r="V21" i="35"/>
  <c r="O21" i="35"/>
  <c r="K21" i="35"/>
  <c r="V20" i="35"/>
  <c r="O20" i="35"/>
  <c r="K20" i="35"/>
  <c r="V19" i="35"/>
  <c r="O19" i="35"/>
  <c r="K19" i="35"/>
  <c r="V18" i="35"/>
  <c r="W18" i="35" s="1"/>
  <c r="O18" i="35"/>
  <c r="K18" i="35"/>
  <c r="V17" i="35"/>
  <c r="O17" i="35"/>
  <c r="K17" i="35"/>
  <c r="V16" i="35"/>
  <c r="O16" i="35"/>
  <c r="K16" i="35"/>
  <c r="V15" i="35"/>
  <c r="O15" i="35"/>
  <c r="K15" i="35"/>
  <c r="V14" i="35"/>
  <c r="W14" i="35" s="1"/>
  <c r="O14" i="35"/>
  <c r="K14" i="35"/>
  <c r="V13" i="35"/>
  <c r="O13" i="35"/>
  <c r="K13" i="35"/>
  <c r="V12" i="35"/>
  <c r="O12" i="35"/>
  <c r="K12" i="35"/>
  <c r="V11" i="35"/>
  <c r="O11" i="35"/>
  <c r="K11" i="35"/>
  <c r="V10" i="35"/>
  <c r="O10" i="35"/>
  <c r="K10" i="35"/>
  <c r="V9" i="35"/>
  <c r="O9" i="35"/>
  <c r="K9" i="35"/>
  <c r="A34" i="35"/>
  <c r="V8" i="35"/>
  <c r="O8" i="35"/>
  <c r="W8" i="35" s="1"/>
  <c r="K8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V7" i="35"/>
  <c r="O7" i="35"/>
  <c r="K7" i="35"/>
  <c r="G32" i="33"/>
  <c r="F32" i="33"/>
  <c r="E32" i="33"/>
  <c r="D32" i="33"/>
  <c r="Q11" i="33"/>
  <c r="P11" i="33"/>
  <c r="O11" i="33"/>
  <c r="N11" i="33"/>
  <c r="M11" i="33"/>
  <c r="L11" i="33"/>
  <c r="K11" i="33"/>
  <c r="J11" i="33"/>
  <c r="H11" i="33"/>
  <c r="F11" i="33"/>
  <c r="E11" i="33"/>
  <c r="C11" i="33"/>
  <c r="G31" i="33"/>
  <c r="F31" i="33"/>
  <c r="E31" i="33"/>
  <c r="D31" i="33"/>
  <c r="Q10" i="33"/>
  <c r="P10" i="33"/>
  <c r="O10" i="33"/>
  <c r="N10" i="33"/>
  <c r="M10" i="33"/>
  <c r="L10" i="33"/>
  <c r="K10" i="33"/>
  <c r="J10" i="33"/>
  <c r="H10" i="33"/>
  <c r="F10" i="33"/>
  <c r="E10" i="33"/>
  <c r="C10" i="33"/>
  <c r="G30" i="33"/>
  <c r="F30" i="33"/>
  <c r="E30" i="33"/>
  <c r="D30" i="33"/>
  <c r="Q9" i="33"/>
  <c r="P9" i="33"/>
  <c r="O9" i="33"/>
  <c r="N9" i="33"/>
  <c r="M9" i="33"/>
  <c r="L9" i="33"/>
  <c r="K9" i="33"/>
  <c r="J9" i="33"/>
  <c r="H9" i="33"/>
  <c r="F9" i="33"/>
  <c r="E9" i="33"/>
  <c r="G29" i="33"/>
  <c r="F29" i="33"/>
  <c r="E29" i="33"/>
  <c r="D29" i="33"/>
  <c r="Q8" i="33"/>
  <c r="O8" i="33"/>
  <c r="N8" i="33"/>
  <c r="M8" i="33"/>
  <c r="L8" i="33"/>
  <c r="K8" i="33"/>
  <c r="J8" i="33"/>
  <c r="H8" i="33"/>
  <c r="F8" i="33"/>
  <c r="E8" i="33"/>
  <c r="G28" i="33"/>
  <c r="F28" i="33"/>
  <c r="E28" i="33"/>
  <c r="D28" i="33"/>
  <c r="Q7" i="33"/>
  <c r="P7" i="33"/>
  <c r="O7" i="33"/>
  <c r="N7" i="33"/>
  <c r="M7" i="33"/>
  <c r="L7" i="33"/>
  <c r="K7" i="33"/>
  <c r="J7" i="33"/>
  <c r="H7" i="33"/>
  <c r="F7" i="33"/>
  <c r="E7" i="33"/>
  <c r="G27" i="33"/>
  <c r="F27" i="33"/>
  <c r="E27" i="33"/>
  <c r="D27" i="33"/>
  <c r="Q6" i="33"/>
  <c r="P6" i="33"/>
  <c r="O6" i="33"/>
  <c r="N6" i="33"/>
  <c r="M6" i="33"/>
  <c r="L6" i="33"/>
  <c r="K6" i="33"/>
  <c r="J6" i="33"/>
  <c r="H6" i="33"/>
  <c r="F6" i="33"/>
  <c r="E6" i="33"/>
  <c r="G6" i="33" s="1"/>
  <c r="I6" i="33" s="1"/>
  <c r="G26" i="33"/>
  <c r="F26" i="33"/>
  <c r="E26" i="33"/>
  <c r="D26" i="33"/>
  <c r="Q5" i="33"/>
  <c r="P5" i="33"/>
  <c r="O5" i="33"/>
  <c r="N5" i="33"/>
  <c r="M5" i="33"/>
  <c r="L5" i="33"/>
  <c r="K5" i="33"/>
  <c r="J5" i="33"/>
  <c r="H5" i="33"/>
  <c r="F5" i="33"/>
  <c r="E5" i="33"/>
  <c r="D11" i="33"/>
  <c r="H32" i="33" s="1"/>
  <c r="D10" i="33"/>
  <c r="D9" i="33"/>
  <c r="D8" i="33"/>
  <c r="G8" i="33" s="1"/>
  <c r="D7" i="33"/>
  <c r="D6" i="33"/>
  <c r="D5" i="33"/>
  <c r="G42" i="33"/>
  <c r="G41" i="33"/>
  <c r="G40" i="33"/>
  <c r="G39" i="33"/>
  <c r="G38" i="33"/>
  <c r="G37" i="33"/>
  <c r="G36" i="33"/>
  <c r="F42" i="33"/>
  <c r="L42" i="33" s="1"/>
  <c r="F41" i="33"/>
  <c r="F40" i="33"/>
  <c r="F39" i="33"/>
  <c r="F38" i="33"/>
  <c r="F37" i="33"/>
  <c r="F36" i="33"/>
  <c r="E42" i="33"/>
  <c r="E41" i="33"/>
  <c r="E40" i="33"/>
  <c r="E39" i="33"/>
  <c r="E38" i="33"/>
  <c r="E37" i="33"/>
  <c r="E36" i="33"/>
  <c r="D42" i="33"/>
  <c r="D41" i="33"/>
  <c r="D40" i="33"/>
  <c r="D39" i="33"/>
  <c r="D38" i="33"/>
  <c r="D37" i="33"/>
  <c r="D36" i="33"/>
  <c r="Q21" i="33"/>
  <c r="P21" i="33"/>
  <c r="O21" i="33"/>
  <c r="N21" i="33"/>
  <c r="M21" i="33"/>
  <c r="L21" i="33"/>
  <c r="K21" i="33"/>
  <c r="J21" i="33"/>
  <c r="H21" i="33"/>
  <c r="F21" i="33"/>
  <c r="H42" i="33" s="1"/>
  <c r="E21" i="33"/>
  <c r="C21" i="33"/>
  <c r="Q20" i="33"/>
  <c r="P20" i="33"/>
  <c r="O20" i="33"/>
  <c r="N20" i="33"/>
  <c r="M20" i="33"/>
  <c r="L20" i="33"/>
  <c r="K20" i="33"/>
  <c r="J20" i="33"/>
  <c r="H20" i="33"/>
  <c r="F20" i="33"/>
  <c r="E20" i="33"/>
  <c r="C20" i="33"/>
  <c r="Q19" i="33"/>
  <c r="O19" i="33"/>
  <c r="N19" i="33"/>
  <c r="M19" i="33"/>
  <c r="L19" i="33"/>
  <c r="K19" i="33"/>
  <c r="J19" i="33"/>
  <c r="H19" i="33"/>
  <c r="F19" i="33"/>
  <c r="E19" i="33"/>
  <c r="Q18" i="33"/>
  <c r="P18" i="33"/>
  <c r="O18" i="33"/>
  <c r="N18" i="33"/>
  <c r="M18" i="33"/>
  <c r="L18" i="33"/>
  <c r="K18" i="33"/>
  <c r="J18" i="33"/>
  <c r="H18" i="33"/>
  <c r="F18" i="33"/>
  <c r="E18" i="33"/>
  <c r="Q17" i="33"/>
  <c r="P17" i="33"/>
  <c r="O17" i="33"/>
  <c r="N17" i="33"/>
  <c r="M17" i="33"/>
  <c r="L17" i="33"/>
  <c r="K17" i="33"/>
  <c r="J17" i="33"/>
  <c r="H17" i="33"/>
  <c r="F17" i="33"/>
  <c r="E17" i="33"/>
  <c r="Q16" i="33"/>
  <c r="P16" i="33"/>
  <c r="O16" i="33"/>
  <c r="N16" i="33"/>
  <c r="M16" i="33"/>
  <c r="L16" i="33"/>
  <c r="K16" i="33"/>
  <c r="J16" i="33"/>
  <c r="H16" i="33"/>
  <c r="F16" i="33"/>
  <c r="E16" i="33"/>
  <c r="Q15" i="33"/>
  <c r="P15" i="33"/>
  <c r="O15" i="33"/>
  <c r="N15" i="33"/>
  <c r="M15" i="33"/>
  <c r="L15" i="33"/>
  <c r="K15" i="33"/>
  <c r="J15" i="33"/>
  <c r="H15" i="33"/>
  <c r="F15" i="33"/>
  <c r="E15" i="33"/>
  <c r="D21" i="33"/>
  <c r="D20" i="33"/>
  <c r="D19" i="33"/>
  <c r="D18" i="33"/>
  <c r="D17" i="33"/>
  <c r="D16" i="33"/>
  <c r="D15" i="33"/>
  <c r="O12" i="31"/>
  <c r="W12" i="31" s="1"/>
  <c r="V20" i="32"/>
  <c r="S20" i="32"/>
  <c r="R20" i="32"/>
  <c r="Q20" i="32"/>
  <c r="P20" i="32"/>
  <c r="O20" i="32"/>
  <c r="N20" i="32"/>
  <c r="L20" i="32"/>
  <c r="K20" i="32"/>
  <c r="J20" i="32"/>
  <c r="H20" i="32"/>
  <c r="G20" i="32"/>
  <c r="F20" i="32"/>
  <c r="E20" i="32"/>
  <c r="D20" i="32"/>
  <c r="C20" i="32"/>
  <c r="B20" i="32"/>
  <c r="T19" i="32"/>
  <c r="M19" i="32"/>
  <c r="I19" i="32"/>
  <c r="U19" i="32" s="1"/>
  <c r="T18" i="32"/>
  <c r="M18" i="32"/>
  <c r="I18" i="32"/>
  <c r="T17" i="32"/>
  <c r="M17" i="32"/>
  <c r="I17" i="32"/>
  <c r="T16" i="32"/>
  <c r="M16" i="32"/>
  <c r="I16" i="32"/>
  <c r="T15" i="32"/>
  <c r="M15" i="32"/>
  <c r="I15" i="32"/>
  <c r="T14" i="32"/>
  <c r="M14" i="32"/>
  <c r="I14" i="32"/>
  <c r="T13" i="32"/>
  <c r="M13" i="32"/>
  <c r="I13" i="32"/>
  <c r="U13" i="32" s="1"/>
  <c r="T12" i="32"/>
  <c r="U12" i="32" s="1"/>
  <c r="M12" i="32"/>
  <c r="I12" i="32"/>
  <c r="T11" i="32"/>
  <c r="M11" i="32"/>
  <c r="I11" i="32"/>
  <c r="T10" i="32"/>
  <c r="M10" i="32"/>
  <c r="I10" i="32"/>
  <c r="T9" i="32"/>
  <c r="M9" i="32"/>
  <c r="I9" i="32"/>
  <c r="T8" i="32"/>
  <c r="M8" i="32"/>
  <c r="I8" i="32"/>
  <c r="T7" i="32"/>
  <c r="M7" i="32"/>
  <c r="I7" i="32"/>
  <c r="U7" i="32" s="1"/>
  <c r="X34" i="31"/>
  <c r="U34" i="31"/>
  <c r="U36" i="31" s="1"/>
  <c r="K33" i="31"/>
  <c r="K9" i="31"/>
  <c r="W9" i="31" s="1"/>
  <c r="K12" i="31"/>
  <c r="K10" i="31"/>
  <c r="K11" i="31"/>
  <c r="V35" i="31"/>
  <c r="O35" i="31"/>
  <c r="K35" i="31"/>
  <c r="T34" i="31"/>
  <c r="T36" i="31" s="1"/>
  <c r="S34" i="31"/>
  <c r="S36" i="31" s="1"/>
  <c r="R34" i="31"/>
  <c r="R36" i="31" s="1"/>
  <c r="Q34" i="31"/>
  <c r="Q36" i="31" s="1"/>
  <c r="P34" i="31"/>
  <c r="N34" i="31"/>
  <c r="N36" i="31" s="1"/>
  <c r="M34" i="31"/>
  <c r="L34" i="31"/>
  <c r="J34" i="31"/>
  <c r="J36" i="31" s="1"/>
  <c r="I34" i="31"/>
  <c r="I36" i="31" s="1"/>
  <c r="H34" i="31"/>
  <c r="H36" i="31" s="1"/>
  <c r="G34" i="31"/>
  <c r="G36" i="31" s="1"/>
  <c r="F34" i="31"/>
  <c r="F36" i="31" s="1"/>
  <c r="E34" i="31"/>
  <c r="E36" i="31" s="1"/>
  <c r="D34" i="31"/>
  <c r="D36" i="31" s="1"/>
  <c r="C34" i="31"/>
  <c r="V33" i="31"/>
  <c r="O33" i="31"/>
  <c r="V32" i="31"/>
  <c r="O32" i="31"/>
  <c r="K32" i="31"/>
  <c r="V31" i="31"/>
  <c r="O31" i="31"/>
  <c r="K31" i="31"/>
  <c r="V30" i="31"/>
  <c r="O30" i="31"/>
  <c r="K30" i="31"/>
  <c r="V29" i="31"/>
  <c r="O29" i="31"/>
  <c r="K29" i="31"/>
  <c r="W29" i="31" s="1"/>
  <c r="V28" i="31"/>
  <c r="O28" i="31"/>
  <c r="K28" i="31"/>
  <c r="V27" i="31"/>
  <c r="O27" i="31"/>
  <c r="K27" i="31"/>
  <c r="V26" i="31"/>
  <c r="O26" i="31"/>
  <c r="K26" i="31"/>
  <c r="V25" i="31"/>
  <c r="O25" i="31"/>
  <c r="K25" i="31"/>
  <c r="W25" i="31" s="1"/>
  <c r="V24" i="31"/>
  <c r="O24" i="31"/>
  <c r="K24" i="31"/>
  <c r="V23" i="31"/>
  <c r="O23" i="31"/>
  <c r="K23" i="31"/>
  <c r="V22" i="31"/>
  <c r="O22" i="31"/>
  <c r="K22" i="31"/>
  <c r="V21" i="31"/>
  <c r="O21" i="31"/>
  <c r="K21" i="31"/>
  <c r="V20" i="31"/>
  <c r="O20" i="31"/>
  <c r="K20" i="31"/>
  <c r="W20" i="31" s="1"/>
  <c r="V19" i="31"/>
  <c r="O19" i="31"/>
  <c r="K19" i="31"/>
  <c r="V18" i="31"/>
  <c r="O18" i="31"/>
  <c r="K18" i="31"/>
  <c r="V17" i="31"/>
  <c r="O17" i="31"/>
  <c r="K17" i="31"/>
  <c r="V16" i="31"/>
  <c r="O16" i="31"/>
  <c r="K16" i="31"/>
  <c r="W16" i="31" s="1"/>
  <c r="V15" i="31"/>
  <c r="O15" i="31"/>
  <c r="K15" i="31"/>
  <c r="V14" i="31"/>
  <c r="O14" i="31"/>
  <c r="K14" i="31"/>
  <c r="V13" i="31"/>
  <c r="O13" i="31"/>
  <c r="K13" i="31"/>
  <c r="W13" i="31" s="1"/>
  <c r="V12" i="31"/>
  <c r="V11" i="31"/>
  <c r="O11" i="31"/>
  <c r="V10" i="31"/>
  <c r="O10" i="31"/>
  <c r="V9" i="31"/>
  <c r="O9" i="31"/>
  <c r="V8" i="31"/>
  <c r="O8" i="31"/>
  <c r="K8" i="3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V7" i="31"/>
  <c r="O7" i="31"/>
  <c r="K7" i="31"/>
  <c r="K35" i="30"/>
  <c r="X34" i="30"/>
  <c r="C34" i="30"/>
  <c r="C36" i="30" s="1"/>
  <c r="D34" i="30"/>
  <c r="D36" i="30" s="1"/>
  <c r="S34" i="30"/>
  <c r="S36" i="30" s="1"/>
  <c r="R34" i="30"/>
  <c r="R36" i="30" s="1"/>
  <c r="Q34" i="30"/>
  <c r="Q36" i="30" s="1"/>
  <c r="P34" i="30"/>
  <c r="T34" i="30"/>
  <c r="T36" i="30" s="1"/>
  <c r="K12" i="30"/>
  <c r="W12" i="30" s="1"/>
  <c r="V35" i="30"/>
  <c r="O35" i="30"/>
  <c r="U34" i="30"/>
  <c r="U36" i="30" s="1"/>
  <c r="N34" i="30"/>
  <c r="N36" i="30" s="1"/>
  <c r="M34" i="30"/>
  <c r="L34" i="30"/>
  <c r="L36" i="30" s="1"/>
  <c r="J34" i="30"/>
  <c r="J36" i="30" s="1"/>
  <c r="I34" i="30"/>
  <c r="I36" i="30" s="1"/>
  <c r="H34" i="30"/>
  <c r="H36" i="30" s="1"/>
  <c r="G34" i="30"/>
  <c r="G36" i="30" s="1"/>
  <c r="F34" i="30"/>
  <c r="F36" i="30" s="1"/>
  <c r="E34" i="30"/>
  <c r="E36" i="30" s="1"/>
  <c r="V33" i="30"/>
  <c r="O33" i="30"/>
  <c r="K33" i="30"/>
  <c r="V32" i="30"/>
  <c r="O32" i="30"/>
  <c r="K32" i="30"/>
  <c r="V31" i="30"/>
  <c r="O31" i="30"/>
  <c r="K31" i="30"/>
  <c r="V30" i="30"/>
  <c r="O30" i="30"/>
  <c r="K30" i="30"/>
  <c r="V29" i="30"/>
  <c r="O29" i="30"/>
  <c r="W29" i="30" s="1"/>
  <c r="K29" i="30"/>
  <c r="V28" i="30"/>
  <c r="O28" i="30"/>
  <c r="K28" i="30"/>
  <c r="V27" i="30"/>
  <c r="O27" i="30"/>
  <c r="K27" i="30"/>
  <c r="V26" i="30"/>
  <c r="O26" i="30"/>
  <c r="K26" i="30"/>
  <c r="V25" i="30"/>
  <c r="O25" i="30"/>
  <c r="W25" i="30" s="1"/>
  <c r="K25" i="30"/>
  <c r="V24" i="30"/>
  <c r="O24" i="30"/>
  <c r="K24" i="30"/>
  <c r="V23" i="30"/>
  <c r="O23" i="30"/>
  <c r="K23" i="30"/>
  <c r="V22" i="30"/>
  <c r="O22" i="30"/>
  <c r="K22" i="30"/>
  <c r="V21" i="30"/>
  <c r="O21" i="30"/>
  <c r="W21" i="30" s="1"/>
  <c r="K21" i="30"/>
  <c r="V20" i="30"/>
  <c r="O20" i="30"/>
  <c r="K20" i="30"/>
  <c r="O19" i="30"/>
  <c r="K19" i="30"/>
  <c r="V18" i="30"/>
  <c r="O18" i="30"/>
  <c r="K18" i="30"/>
  <c r="W18" i="30" s="1"/>
  <c r="V17" i="30"/>
  <c r="O17" i="30"/>
  <c r="K17" i="30"/>
  <c r="V16" i="30"/>
  <c r="O16" i="30"/>
  <c r="K16" i="30"/>
  <c r="V15" i="30"/>
  <c r="O15" i="30"/>
  <c r="W15" i="30" s="1"/>
  <c r="K15" i="30"/>
  <c r="V14" i="30"/>
  <c r="O14" i="30"/>
  <c r="K14" i="30"/>
  <c r="W14" i="30" s="1"/>
  <c r="V13" i="30"/>
  <c r="O13" i="30"/>
  <c r="K13" i="30"/>
  <c r="W13" i="30" s="1"/>
  <c r="V12" i="30"/>
  <c r="O12" i="30"/>
  <c r="V11" i="30"/>
  <c r="O11" i="30"/>
  <c r="K11" i="30"/>
  <c r="W11" i="30" s="1"/>
  <c r="V10" i="30"/>
  <c r="O10" i="30"/>
  <c r="K10" i="30"/>
  <c r="V9" i="30"/>
  <c r="O9" i="30"/>
  <c r="K9" i="30"/>
  <c r="V8" i="30"/>
  <c r="O8" i="30"/>
  <c r="K8" i="30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V7" i="30"/>
  <c r="O7" i="30"/>
  <c r="K7" i="30"/>
  <c r="V20" i="28"/>
  <c r="S20" i="28"/>
  <c r="R20" i="28"/>
  <c r="Q20" i="28"/>
  <c r="P20" i="28"/>
  <c r="O20" i="28"/>
  <c r="N20" i="28"/>
  <c r="L20" i="28"/>
  <c r="K20" i="28"/>
  <c r="J20" i="28"/>
  <c r="H20" i="28"/>
  <c r="G20" i="28"/>
  <c r="F20" i="28"/>
  <c r="E20" i="28"/>
  <c r="D20" i="28"/>
  <c r="C20" i="28"/>
  <c r="B20" i="28"/>
  <c r="T19" i="28"/>
  <c r="U19" i="28" s="1"/>
  <c r="M19" i="28"/>
  <c r="I19" i="28"/>
  <c r="T18" i="28"/>
  <c r="M18" i="28"/>
  <c r="I18" i="28"/>
  <c r="U18" i="28" s="1"/>
  <c r="T17" i="28"/>
  <c r="M17" i="28"/>
  <c r="I17" i="28"/>
  <c r="T16" i="28"/>
  <c r="M16" i="28"/>
  <c r="I16" i="28"/>
  <c r="T15" i="28"/>
  <c r="M15" i="28"/>
  <c r="I15" i="28"/>
  <c r="T14" i="28"/>
  <c r="M14" i="28"/>
  <c r="I14" i="28"/>
  <c r="T13" i="28"/>
  <c r="M13" i="28"/>
  <c r="I13" i="28"/>
  <c r="T12" i="28"/>
  <c r="M12" i="28"/>
  <c r="I12" i="28"/>
  <c r="U12" i="28" s="1"/>
  <c r="T11" i="28"/>
  <c r="M11" i="28"/>
  <c r="I11" i="28"/>
  <c r="T10" i="28"/>
  <c r="M10" i="28"/>
  <c r="I10" i="28"/>
  <c r="T9" i="28"/>
  <c r="M9" i="28"/>
  <c r="I9" i="28"/>
  <c r="T8" i="28"/>
  <c r="M8" i="28"/>
  <c r="I8" i="28"/>
  <c r="I20" i="28" s="1"/>
  <c r="T7" i="28"/>
  <c r="M7" i="28"/>
  <c r="I7" i="28"/>
  <c r="J39" i="17"/>
  <c r="J32" i="17"/>
  <c r="N29" i="17"/>
  <c r="J22" i="17"/>
  <c r="X22" i="17" s="1"/>
  <c r="J16" i="17"/>
  <c r="J9" i="17"/>
  <c r="J39" i="18"/>
  <c r="X39" i="18" s="1"/>
  <c r="N30" i="18"/>
  <c r="J28" i="18"/>
  <c r="J22" i="18"/>
  <c r="X22" i="18" s="1"/>
  <c r="J19" i="18"/>
  <c r="J14" i="18"/>
  <c r="J30" i="16"/>
  <c r="J8" i="26"/>
  <c r="N21" i="26"/>
  <c r="O19" i="26"/>
  <c r="O34" i="26" s="1"/>
  <c r="N16" i="26"/>
  <c r="U9" i="26"/>
  <c r="U10" i="26"/>
  <c r="U11" i="26"/>
  <c r="N9" i="26"/>
  <c r="V9" i="26" s="1"/>
  <c r="N10" i="26"/>
  <c r="V10" i="26" s="1"/>
  <c r="N11" i="26"/>
  <c r="J10" i="26"/>
  <c r="J9" i="26"/>
  <c r="N12" i="26"/>
  <c r="U33" i="26"/>
  <c r="V33" i="26" s="1"/>
  <c r="N33" i="26"/>
  <c r="J33" i="26"/>
  <c r="U29" i="26"/>
  <c r="U28" i="26"/>
  <c r="N29" i="26"/>
  <c r="J29" i="26"/>
  <c r="V29" i="26" s="1"/>
  <c r="I15" i="27"/>
  <c r="N28" i="26"/>
  <c r="J30" i="26"/>
  <c r="J28" i="26"/>
  <c r="J26" i="26"/>
  <c r="J25" i="26"/>
  <c r="V25" i="26" s="1"/>
  <c r="J24" i="26"/>
  <c r="U15" i="26"/>
  <c r="N15" i="26"/>
  <c r="J15" i="26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V20" i="27"/>
  <c r="J22" i="26"/>
  <c r="N22" i="26"/>
  <c r="U22" i="26"/>
  <c r="J23" i="26"/>
  <c r="N23" i="26"/>
  <c r="U23" i="26"/>
  <c r="S20" i="27"/>
  <c r="R20" i="27"/>
  <c r="Q20" i="27"/>
  <c r="P20" i="27"/>
  <c r="O20" i="27"/>
  <c r="N20" i="27"/>
  <c r="L20" i="27"/>
  <c r="K20" i="27"/>
  <c r="J20" i="27"/>
  <c r="H20" i="27"/>
  <c r="G20" i="27"/>
  <c r="F20" i="27"/>
  <c r="E20" i="27"/>
  <c r="D20" i="27"/>
  <c r="C20" i="27"/>
  <c r="B20" i="27"/>
  <c r="T19" i="27"/>
  <c r="M19" i="27"/>
  <c r="I19" i="27"/>
  <c r="U19" i="27" s="1"/>
  <c r="T18" i="27"/>
  <c r="M18" i="27"/>
  <c r="I18" i="27"/>
  <c r="T17" i="27"/>
  <c r="M17" i="27"/>
  <c r="I17" i="27"/>
  <c r="T16" i="27"/>
  <c r="M16" i="27"/>
  <c r="I16" i="27"/>
  <c r="T15" i="27"/>
  <c r="M15" i="27"/>
  <c r="M20" i="27" s="1"/>
  <c r="T14" i="27"/>
  <c r="U14" i="27" s="1"/>
  <c r="M14" i="27"/>
  <c r="I14" i="27"/>
  <c r="T13" i="27"/>
  <c r="M13" i="27"/>
  <c r="I13" i="27"/>
  <c r="T12" i="27"/>
  <c r="M12" i="27"/>
  <c r="I12" i="27"/>
  <c r="T11" i="27"/>
  <c r="M11" i="27"/>
  <c r="I11" i="27"/>
  <c r="T10" i="27"/>
  <c r="U10" i="27" s="1"/>
  <c r="M10" i="27"/>
  <c r="I10" i="27"/>
  <c r="T9" i="27"/>
  <c r="M9" i="27"/>
  <c r="I9" i="27"/>
  <c r="T8" i="27"/>
  <c r="M8" i="27"/>
  <c r="I8" i="27"/>
  <c r="T7" i="27"/>
  <c r="M7" i="27"/>
  <c r="I7" i="27"/>
  <c r="U7" i="27" s="1"/>
  <c r="U35" i="26"/>
  <c r="V35" i="26" s="1"/>
  <c r="W35" i="26" s="1"/>
  <c r="W36" i="26" s="1"/>
  <c r="N35" i="26"/>
  <c r="J35" i="26"/>
  <c r="W34" i="26"/>
  <c r="T34" i="26"/>
  <c r="T36" i="26" s="1"/>
  <c r="S34" i="26"/>
  <c r="S36" i="26" s="1"/>
  <c r="R34" i="26"/>
  <c r="R36" i="26" s="1"/>
  <c r="Q34" i="26"/>
  <c r="Q36" i="26" s="1"/>
  <c r="P34" i="26"/>
  <c r="P36" i="26" s="1"/>
  <c r="K34" i="26"/>
  <c r="I34" i="26"/>
  <c r="I36" i="26" s="1"/>
  <c r="H34" i="26"/>
  <c r="H36" i="26" s="1"/>
  <c r="G34" i="26"/>
  <c r="G36" i="26" s="1"/>
  <c r="F34" i="26"/>
  <c r="F36" i="26" s="1"/>
  <c r="E34" i="26"/>
  <c r="E36" i="26" s="1"/>
  <c r="D34" i="26"/>
  <c r="D36" i="26" s="1"/>
  <c r="C34" i="26"/>
  <c r="C36" i="26" s="1"/>
  <c r="U32" i="26"/>
  <c r="N32" i="26"/>
  <c r="J32" i="26"/>
  <c r="U31" i="26"/>
  <c r="V31" i="26" s="1"/>
  <c r="N31" i="26"/>
  <c r="J31" i="26"/>
  <c r="U30" i="26"/>
  <c r="V30" i="26" s="1"/>
  <c r="N30" i="26"/>
  <c r="U27" i="26"/>
  <c r="N27" i="26"/>
  <c r="J27" i="26"/>
  <c r="U26" i="26"/>
  <c r="N26" i="26"/>
  <c r="U25" i="26"/>
  <c r="L34" i="26"/>
  <c r="L36" i="26" s="1"/>
  <c r="U24" i="26"/>
  <c r="N24" i="26"/>
  <c r="U21" i="26"/>
  <c r="J21" i="26"/>
  <c r="V21" i="26" s="1"/>
  <c r="U20" i="26"/>
  <c r="N20" i="26"/>
  <c r="J20" i="26"/>
  <c r="N19" i="26"/>
  <c r="J19" i="26"/>
  <c r="U18" i="26"/>
  <c r="V18" i="26" s="1"/>
  <c r="N18" i="26"/>
  <c r="J18" i="26"/>
  <c r="U17" i="26"/>
  <c r="N17" i="26"/>
  <c r="J17" i="26"/>
  <c r="V17" i="26" s="1"/>
  <c r="U16" i="26"/>
  <c r="J16" i="26"/>
  <c r="U14" i="26"/>
  <c r="N14" i="26"/>
  <c r="J14" i="26"/>
  <c r="V14" i="26" s="1"/>
  <c r="U13" i="26"/>
  <c r="N13" i="26"/>
  <c r="J13" i="26"/>
  <c r="J12" i="26"/>
  <c r="J11" i="26"/>
  <c r="U8" i="26"/>
  <c r="N8" i="26"/>
  <c r="U7" i="26"/>
  <c r="V7" i="26" s="1"/>
  <c r="N7" i="26"/>
  <c r="J7" i="26"/>
  <c r="L24" i="24"/>
  <c r="M24" i="24"/>
  <c r="S20" i="25"/>
  <c r="R20" i="25"/>
  <c r="Q20" i="25"/>
  <c r="P20" i="25"/>
  <c r="O20" i="25"/>
  <c r="N20" i="25"/>
  <c r="L20" i="25"/>
  <c r="K20" i="25"/>
  <c r="J20" i="25"/>
  <c r="H20" i="25"/>
  <c r="G20" i="25"/>
  <c r="F20" i="25"/>
  <c r="E20" i="25"/>
  <c r="D20" i="25"/>
  <c r="C20" i="25"/>
  <c r="B20" i="25"/>
  <c r="T19" i="25"/>
  <c r="M19" i="25"/>
  <c r="I19" i="25"/>
  <c r="T18" i="25"/>
  <c r="M18" i="25"/>
  <c r="I18" i="25"/>
  <c r="T17" i="25"/>
  <c r="M17" i="25"/>
  <c r="I17" i="25"/>
  <c r="T16" i="25"/>
  <c r="U16" i="25" s="1"/>
  <c r="M16" i="25"/>
  <c r="I16" i="25"/>
  <c r="T15" i="25"/>
  <c r="M15" i="25"/>
  <c r="I15" i="25"/>
  <c r="T14" i="25"/>
  <c r="M14" i="25"/>
  <c r="I14" i="25"/>
  <c r="T13" i="25"/>
  <c r="M13" i="25"/>
  <c r="I13" i="25"/>
  <c r="T12" i="25"/>
  <c r="M12" i="25"/>
  <c r="I12" i="25"/>
  <c r="T11" i="25"/>
  <c r="U11" i="25" s="1"/>
  <c r="M11" i="25"/>
  <c r="I11" i="25"/>
  <c r="T10" i="25"/>
  <c r="M10" i="25"/>
  <c r="I10" i="25"/>
  <c r="T9" i="25"/>
  <c r="M9" i="25"/>
  <c r="I9" i="25"/>
  <c r="T8" i="25"/>
  <c r="M8" i="25"/>
  <c r="I8" i="25"/>
  <c r="T7" i="25"/>
  <c r="M7" i="25"/>
  <c r="I7" i="25"/>
  <c r="I20" i="25" s="1"/>
  <c r="M21" i="24"/>
  <c r="N21" i="24" s="1"/>
  <c r="O13" i="24"/>
  <c r="J8" i="24"/>
  <c r="U8" i="24"/>
  <c r="N8" i="24"/>
  <c r="W33" i="24"/>
  <c r="N16" i="24"/>
  <c r="V16" i="24" s="1"/>
  <c r="J16" i="24"/>
  <c r="U34" i="24"/>
  <c r="N34" i="24"/>
  <c r="V34" i="24" s="1"/>
  <c r="J34" i="24"/>
  <c r="T33" i="24"/>
  <c r="T35" i="24" s="1"/>
  <c r="S33" i="24"/>
  <c r="S35" i="24" s="1"/>
  <c r="R33" i="24"/>
  <c r="R35" i="24" s="1"/>
  <c r="Q33" i="24"/>
  <c r="Q35" i="24" s="1"/>
  <c r="P33" i="24"/>
  <c r="P35" i="24" s="1"/>
  <c r="K33" i="24"/>
  <c r="K35" i="24" s="1"/>
  <c r="I33" i="24"/>
  <c r="I35" i="24" s="1"/>
  <c r="H33" i="24"/>
  <c r="H35" i="24" s="1"/>
  <c r="G33" i="24"/>
  <c r="G35" i="24" s="1"/>
  <c r="F33" i="24"/>
  <c r="F35" i="24" s="1"/>
  <c r="E33" i="24"/>
  <c r="E35" i="24" s="1"/>
  <c r="D33" i="24"/>
  <c r="D35" i="24" s="1"/>
  <c r="C33" i="24"/>
  <c r="C35" i="24" s="1"/>
  <c r="U32" i="24"/>
  <c r="N32" i="24"/>
  <c r="J32" i="24"/>
  <c r="U31" i="24"/>
  <c r="N31" i="24"/>
  <c r="J31" i="24"/>
  <c r="U30" i="24"/>
  <c r="N30" i="24"/>
  <c r="J30" i="24"/>
  <c r="U29" i="24"/>
  <c r="N29" i="24"/>
  <c r="J29" i="24"/>
  <c r="V29" i="24" s="1"/>
  <c r="U28" i="24"/>
  <c r="N28" i="24"/>
  <c r="J28" i="24"/>
  <c r="U27" i="24"/>
  <c r="N27" i="24"/>
  <c r="J27" i="24"/>
  <c r="U26" i="24"/>
  <c r="N26" i="24"/>
  <c r="J26" i="24"/>
  <c r="U25" i="24"/>
  <c r="N25" i="24"/>
  <c r="J25" i="24"/>
  <c r="V25" i="24" s="1"/>
  <c r="U24" i="24"/>
  <c r="J24" i="24"/>
  <c r="U23" i="24"/>
  <c r="N23" i="24"/>
  <c r="J23" i="24"/>
  <c r="U22" i="24"/>
  <c r="N22" i="24"/>
  <c r="J22" i="24"/>
  <c r="J21" i="24"/>
  <c r="U20" i="24"/>
  <c r="N20" i="24"/>
  <c r="J20" i="24"/>
  <c r="U19" i="24"/>
  <c r="N19" i="24"/>
  <c r="J19" i="24"/>
  <c r="U18" i="24"/>
  <c r="N18" i="24"/>
  <c r="J18" i="24"/>
  <c r="U17" i="24"/>
  <c r="N17" i="24"/>
  <c r="J17" i="24"/>
  <c r="U16" i="24"/>
  <c r="U15" i="24"/>
  <c r="N15" i="24"/>
  <c r="V15" i="24" s="1"/>
  <c r="J15" i="24"/>
  <c r="U14" i="24"/>
  <c r="N14" i="24"/>
  <c r="J14" i="24"/>
  <c r="U13" i="24"/>
  <c r="V13" i="24" s="1"/>
  <c r="N13" i="24"/>
  <c r="J13" i="24"/>
  <c r="U12" i="24"/>
  <c r="N12" i="24"/>
  <c r="J12" i="24"/>
  <c r="U11" i="24"/>
  <c r="N11" i="24"/>
  <c r="V11" i="24" s="1"/>
  <c r="J11" i="24"/>
  <c r="U10" i="24"/>
  <c r="N10" i="24"/>
  <c r="J10" i="24"/>
  <c r="V10" i="24" s="1"/>
  <c r="U9" i="24"/>
  <c r="N9" i="24"/>
  <c r="J9" i="24"/>
  <c r="U7" i="24"/>
  <c r="N7" i="24"/>
  <c r="J7" i="24"/>
  <c r="J41" i="23"/>
  <c r="N28" i="23"/>
  <c r="J28" i="23"/>
  <c r="M40" i="23"/>
  <c r="M42" i="23" s="1"/>
  <c r="K40" i="23"/>
  <c r="I40" i="23"/>
  <c r="I42" i="23" s="1"/>
  <c r="N24" i="23"/>
  <c r="J24" i="23"/>
  <c r="N34" i="23"/>
  <c r="Q40" i="23"/>
  <c r="Q42" i="23" s="1"/>
  <c r="R40" i="23"/>
  <c r="R42" i="23" s="1"/>
  <c r="S40" i="23"/>
  <c r="S42" i="23" s="1"/>
  <c r="T40" i="23"/>
  <c r="T42" i="23"/>
  <c r="G18" i="23"/>
  <c r="G40" i="23" s="1"/>
  <c r="J17" i="23"/>
  <c r="N22" i="23"/>
  <c r="U41" i="23"/>
  <c r="N41" i="23"/>
  <c r="P40" i="23"/>
  <c r="P42" i="23" s="1"/>
  <c r="O40" i="23"/>
  <c r="L40" i="23"/>
  <c r="H40" i="23"/>
  <c r="H42" i="23" s="1"/>
  <c r="F40" i="23"/>
  <c r="F42" i="23" s="1"/>
  <c r="E40" i="23"/>
  <c r="E42" i="23" s="1"/>
  <c r="D40" i="23"/>
  <c r="D42" i="23" s="1"/>
  <c r="C40" i="23"/>
  <c r="U39" i="23"/>
  <c r="N39" i="23"/>
  <c r="J39" i="23"/>
  <c r="U38" i="23"/>
  <c r="N38" i="23"/>
  <c r="J38" i="23"/>
  <c r="U37" i="23"/>
  <c r="N37" i="23"/>
  <c r="J37" i="23"/>
  <c r="U36" i="23"/>
  <c r="N36" i="23"/>
  <c r="J36" i="23"/>
  <c r="U35" i="23"/>
  <c r="N35" i="23"/>
  <c r="J35" i="23"/>
  <c r="U34" i="23"/>
  <c r="J34" i="23"/>
  <c r="U33" i="23"/>
  <c r="N33" i="23"/>
  <c r="J33" i="23"/>
  <c r="U32" i="23"/>
  <c r="N32" i="23"/>
  <c r="J32" i="23"/>
  <c r="U31" i="23"/>
  <c r="N31" i="23"/>
  <c r="J31" i="23"/>
  <c r="U30" i="23"/>
  <c r="N30" i="23"/>
  <c r="J30" i="23"/>
  <c r="U29" i="23"/>
  <c r="N29" i="23"/>
  <c r="J29" i="23"/>
  <c r="U28" i="23"/>
  <c r="U27" i="23"/>
  <c r="N27" i="23"/>
  <c r="J27" i="23"/>
  <c r="U26" i="23"/>
  <c r="N26" i="23"/>
  <c r="J26" i="23"/>
  <c r="U25" i="23"/>
  <c r="N25" i="23"/>
  <c r="J25" i="23"/>
  <c r="U24" i="23"/>
  <c r="U23" i="23"/>
  <c r="N23" i="23"/>
  <c r="J23" i="23"/>
  <c r="U22" i="23"/>
  <c r="V22" i="23" s="1"/>
  <c r="J22" i="23"/>
  <c r="U21" i="23"/>
  <c r="N21" i="23"/>
  <c r="J21" i="23"/>
  <c r="U20" i="23"/>
  <c r="N20" i="23"/>
  <c r="J20" i="23"/>
  <c r="U19" i="23"/>
  <c r="N19" i="23"/>
  <c r="J19" i="23"/>
  <c r="U18" i="23"/>
  <c r="N18" i="23"/>
  <c r="V18" i="23" s="1"/>
  <c r="J18" i="23"/>
  <c r="U17" i="23"/>
  <c r="N17" i="23"/>
  <c r="U16" i="23"/>
  <c r="N16" i="23"/>
  <c r="J16" i="23"/>
  <c r="U15" i="23"/>
  <c r="N15" i="23"/>
  <c r="J15" i="23"/>
  <c r="U14" i="23"/>
  <c r="N14" i="23"/>
  <c r="J14" i="23"/>
  <c r="U13" i="23"/>
  <c r="N13" i="23"/>
  <c r="J13" i="23"/>
  <c r="U12" i="23"/>
  <c r="N12" i="23"/>
  <c r="J12" i="23"/>
  <c r="U11" i="23"/>
  <c r="N11" i="23"/>
  <c r="J11" i="23"/>
  <c r="U10" i="23"/>
  <c r="N10" i="23"/>
  <c r="J10" i="23"/>
  <c r="V10" i="23" s="1"/>
  <c r="U9" i="23"/>
  <c r="N9" i="23"/>
  <c r="J9" i="23"/>
  <c r="U8" i="23"/>
  <c r="N8" i="23"/>
  <c r="V8" i="23" s="1"/>
  <c r="J8" i="23"/>
  <c r="U7" i="23"/>
  <c r="N7" i="23"/>
  <c r="J7" i="23"/>
  <c r="J36" i="21"/>
  <c r="J39" i="21"/>
  <c r="N32" i="21"/>
  <c r="V32" i="21" s="1"/>
  <c r="J32" i="21"/>
  <c r="N33" i="21"/>
  <c r="J33" i="21"/>
  <c r="I7" i="22"/>
  <c r="I8" i="22"/>
  <c r="I9" i="22"/>
  <c r="I10" i="22"/>
  <c r="M10" i="22"/>
  <c r="I11" i="22"/>
  <c r="M11" i="22"/>
  <c r="I12" i="22"/>
  <c r="I13" i="22"/>
  <c r="U13" i="22" s="1"/>
  <c r="I14" i="22"/>
  <c r="I15" i="22"/>
  <c r="M15" i="22"/>
  <c r="I16" i="22"/>
  <c r="M16" i="22"/>
  <c r="I17" i="22"/>
  <c r="M17" i="22"/>
  <c r="I18" i="22"/>
  <c r="M18" i="22"/>
  <c r="I19" i="22"/>
  <c r="M19" i="22"/>
  <c r="S20" i="22"/>
  <c r="R20" i="22"/>
  <c r="Q20" i="22"/>
  <c r="P20" i="22"/>
  <c r="O20" i="22"/>
  <c r="N20" i="22"/>
  <c r="L20" i="22"/>
  <c r="K20" i="22"/>
  <c r="J20" i="22"/>
  <c r="H20" i="22"/>
  <c r="G20" i="22"/>
  <c r="F20" i="22"/>
  <c r="E20" i="22"/>
  <c r="D20" i="22"/>
  <c r="C20" i="22"/>
  <c r="B20" i="22"/>
  <c r="M7" i="22"/>
  <c r="T7" i="22"/>
  <c r="M8" i="22"/>
  <c r="T8" i="22"/>
  <c r="M9" i="22"/>
  <c r="T9" i="22"/>
  <c r="T10" i="22"/>
  <c r="T11" i="22"/>
  <c r="M12" i="22"/>
  <c r="U12" i="22" s="1"/>
  <c r="T12" i="22"/>
  <c r="M13" i="22"/>
  <c r="T13" i="22"/>
  <c r="M14" i="22"/>
  <c r="T14" i="22"/>
  <c r="T15" i="22"/>
  <c r="U15" i="22" s="1"/>
  <c r="T16" i="22"/>
  <c r="T17" i="22"/>
  <c r="T18" i="22"/>
  <c r="T19" i="22"/>
  <c r="J7" i="21"/>
  <c r="N7" i="21"/>
  <c r="V7" i="21" s="1"/>
  <c r="U7" i="21"/>
  <c r="J8" i="21"/>
  <c r="N8" i="21"/>
  <c r="U8" i="21"/>
  <c r="J9" i="21"/>
  <c r="N9" i="21"/>
  <c r="U9" i="21"/>
  <c r="J10" i="21"/>
  <c r="N10" i="21"/>
  <c r="U10" i="21"/>
  <c r="J11" i="21"/>
  <c r="N11" i="21"/>
  <c r="V11" i="21" s="1"/>
  <c r="U11" i="21"/>
  <c r="J12" i="21"/>
  <c r="N12" i="21"/>
  <c r="U12" i="21"/>
  <c r="J13" i="21"/>
  <c r="V13" i="21" s="1"/>
  <c r="N13" i="21"/>
  <c r="U13" i="21"/>
  <c r="J14" i="21"/>
  <c r="N14" i="21"/>
  <c r="U14" i="21"/>
  <c r="J15" i="21"/>
  <c r="N15" i="21"/>
  <c r="V15" i="21" s="1"/>
  <c r="U15" i="21"/>
  <c r="J16" i="21"/>
  <c r="N16" i="21"/>
  <c r="U16" i="21"/>
  <c r="V16" i="21" s="1"/>
  <c r="J17" i="21"/>
  <c r="N17" i="21"/>
  <c r="U17" i="21"/>
  <c r="J18" i="21"/>
  <c r="N18" i="21"/>
  <c r="U18" i="21"/>
  <c r="J19" i="21"/>
  <c r="V19" i="21" s="1"/>
  <c r="N19" i="21"/>
  <c r="U19" i="21"/>
  <c r="J20" i="21"/>
  <c r="N20" i="21"/>
  <c r="U20" i="21"/>
  <c r="J21" i="21"/>
  <c r="V21" i="21" s="1"/>
  <c r="N21" i="21"/>
  <c r="U21" i="21"/>
  <c r="J22" i="21"/>
  <c r="N22" i="21"/>
  <c r="U22" i="21"/>
  <c r="J23" i="21"/>
  <c r="N23" i="21"/>
  <c r="U23" i="21"/>
  <c r="J24" i="21"/>
  <c r="N24" i="21"/>
  <c r="U24" i="21"/>
  <c r="J25" i="21"/>
  <c r="N25" i="21"/>
  <c r="U25" i="21"/>
  <c r="J26" i="21"/>
  <c r="N26" i="21"/>
  <c r="U26" i="21"/>
  <c r="J27" i="21"/>
  <c r="N27" i="21"/>
  <c r="U27" i="21"/>
  <c r="J28" i="21"/>
  <c r="N28" i="21"/>
  <c r="U28" i="21"/>
  <c r="J29" i="21"/>
  <c r="N29" i="21"/>
  <c r="U29" i="21"/>
  <c r="J30" i="21"/>
  <c r="N30" i="21"/>
  <c r="U30" i="21"/>
  <c r="J31" i="21"/>
  <c r="N31" i="21"/>
  <c r="V31" i="21" s="1"/>
  <c r="U31" i="21"/>
  <c r="U32" i="21"/>
  <c r="U33" i="21"/>
  <c r="J34" i="21"/>
  <c r="U34" i="21"/>
  <c r="J35" i="21"/>
  <c r="N35" i="21"/>
  <c r="U35" i="21"/>
  <c r="N36" i="21"/>
  <c r="U36" i="21"/>
  <c r="J37" i="21"/>
  <c r="N37" i="21"/>
  <c r="V37" i="21" s="1"/>
  <c r="U37" i="21"/>
  <c r="J38" i="21"/>
  <c r="N38" i="21"/>
  <c r="U38" i="21"/>
  <c r="V38" i="21" s="1"/>
  <c r="N39" i="21"/>
  <c r="U39" i="21"/>
  <c r="C40" i="21"/>
  <c r="C42" i="21" s="1"/>
  <c r="D40" i="21"/>
  <c r="E40" i="21"/>
  <c r="E42" i="21" s="1"/>
  <c r="F40" i="21"/>
  <c r="F42" i="21"/>
  <c r="G40" i="21"/>
  <c r="G42" i="21" s="1"/>
  <c r="H40" i="21"/>
  <c r="H42" i="21" s="1"/>
  <c r="I40" i="21"/>
  <c r="I42" i="21"/>
  <c r="K40" i="21"/>
  <c r="K42" i="21" s="1"/>
  <c r="L40" i="21"/>
  <c r="L42" i="21" s="1"/>
  <c r="M40" i="21"/>
  <c r="O40" i="21"/>
  <c r="P40" i="21"/>
  <c r="P42" i="21" s="1"/>
  <c r="Q40" i="21"/>
  <c r="Q42" i="21" s="1"/>
  <c r="R40" i="21"/>
  <c r="S40" i="21"/>
  <c r="S42" i="21" s="1"/>
  <c r="T40" i="21"/>
  <c r="T42" i="21" s="1"/>
  <c r="J41" i="21"/>
  <c r="N41" i="21"/>
  <c r="U41" i="21"/>
  <c r="M42" i="21"/>
  <c r="R42" i="21"/>
  <c r="T40" i="20"/>
  <c r="T42" i="20" s="1"/>
  <c r="M10" i="20"/>
  <c r="M40" i="20" s="1"/>
  <c r="M42" i="20" s="1"/>
  <c r="L10" i="20"/>
  <c r="J22" i="20"/>
  <c r="U12" i="20"/>
  <c r="N12" i="20"/>
  <c r="J11" i="20"/>
  <c r="J12" i="20"/>
  <c r="N41" i="20"/>
  <c r="J41" i="20"/>
  <c r="J26" i="20"/>
  <c r="N26" i="20"/>
  <c r="U26" i="20"/>
  <c r="I36" i="20"/>
  <c r="J30" i="20"/>
  <c r="J31" i="20"/>
  <c r="J32" i="20"/>
  <c r="J33" i="20"/>
  <c r="J7" i="20"/>
  <c r="N7" i="20"/>
  <c r="U7" i="20"/>
  <c r="J8" i="20"/>
  <c r="N8" i="20"/>
  <c r="U8" i="20"/>
  <c r="J9" i="20"/>
  <c r="N9" i="20"/>
  <c r="U9" i="20"/>
  <c r="J10" i="20"/>
  <c r="U10" i="20"/>
  <c r="N11" i="20"/>
  <c r="U11" i="20"/>
  <c r="J13" i="20"/>
  <c r="N13" i="20"/>
  <c r="U13" i="20"/>
  <c r="J14" i="20"/>
  <c r="N14" i="20"/>
  <c r="U14" i="20"/>
  <c r="J15" i="20"/>
  <c r="N15" i="20"/>
  <c r="U15" i="20"/>
  <c r="J16" i="20"/>
  <c r="N16" i="20"/>
  <c r="U16" i="20"/>
  <c r="J17" i="20"/>
  <c r="N17" i="20"/>
  <c r="U17" i="20"/>
  <c r="J18" i="20"/>
  <c r="N18" i="20"/>
  <c r="U18" i="20"/>
  <c r="J19" i="20"/>
  <c r="N19" i="20"/>
  <c r="U19" i="20"/>
  <c r="J20" i="20"/>
  <c r="N20" i="20"/>
  <c r="U20" i="20"/>
  <c r="J21" i="20"/>
  <c r="N21" i="20"/>
  <c r="U21" i="20"/>
  <c r="N22" i="20"/>
  <c r="U22" i="20"/>
  <c r="J23" i="20"/>
  <c r="N23" i="20"/>
  <c r="U23" i="20"/>
  <c r="J24" i="20"/>
  <c r="N24" i="20"/>
  <c r="U24" i="20"/>
  <c r="V24" i="20" s="1"/>
  <c r="J27" i="20"/>
  <c r="N27" i="20"/>
  <c r="U27" i="20"/>
  <c r="J25" i="20"/>
  <c r="N25" i="20"/>
  <c r="U25" i="20"/>
  <c r="J28" i="20"/>
  <c r="N28" i="20"/>
  <c r="U28" i="20"/>
  <c r="J29" i="20"/>
  <c r="N29" i="20"/>
  <c r="V29" i="20" s="1"/>
  <c r="U29" i="20"/>
  <c r="N30" i="20"/>
  <c r="U30" i="20"/>
  <c r="N31" i="20"/>
  <c r="U31" i="20"/>
  <c r="N32" i="20"/>
  <c r="U32" i="20"/>
  <c r="N33" i="20"/>
  <c r="U33" i="20"/>
  <c r="J34" i="20"/>
  <c r="V34" i="20" s="1"/>
  <c r="N34" i="20"/>
  <c r="U34" i="20"/>
  <c r="J35" i="20"/>
  <c r="N35" i="20"/>
  <c r="U35" i="20"/>
  <c r="N36" i="20"/>
  <c r="U36" i="20"/>
  <c r="J37" i="20"/>
  <c r="V37" i="20" s="1"/>
  <c r="N37" i="20"/>
  <c r="U37" i="20"/>
  <c r="J38" i="20"/>
  <c r="N38" i="20"/>
  <c r="U38" i="20"/>
  <c r="J39" i="20"/>
  <c r="N39" i="20"/>
  <c r="V39" i="20" s="1"/>
  <c r="U39" i="20"/>
  <c r="C40" i="20"/>
  <c r="D40" i="20"/>
  <c r="D42" i="20"/>
  <c r="E40" i="20"/>
  <c r="E42" i="20" s="1"/>
  <c r="F40" i="20"/>
  <c r="F42" i="20" s="1"/>
  <c r="G40" i="20"/>
  <c r="G42" i="20" s="1"/>
  <c r="H40" i="20"/>
  <c r="H42" i="20" s="1"/>
  <c r="K40" i="20"/>
  <c r="K42" i="20" s="1"/>
  <c r="O40" i="20"/>
  <c r="P40" i="20"/>
  <c r="P42" i="20" s="1"/>
  <c r="Q40" i="20"/>
  <c r="Q42" i="20" s="1"/>
  <c r="R40" i="20"/>
  <c r="R42" i="20" s="1"/>
  <c r="S40" i="20"/>
  <c r="S42" i="20" s="1"/>
  <c r="U41" i="20"/>
  <c r="C42" i="20"/>
  <c r="O42" i="20"/>
  <c r="J25" i="19"/>
  <c r="N25" i="19"/>
  <c r="N26" i="19"/>
  <c r="W26" i="19"/>
  <c r="K11" i="19"/>
  <c r="K38" i="19" s="1"/>
  <c r="K40" i="19" s="1"/>
  <c r="I11" i="19"/>
  <c r="Z11" i="19"/>
  <c r="Z38" i="19" s="1"/>
  <c r="J26" i="19"/>
  <c r="W25" i="19"/>
  <c r="W24" i="19"/>
  <c r="N24" i="19"/>
  <c r="J24" i="19"/>
  <c r="J13" i="19"/>
  <c r="N13" i="19"/>
  <c r="W13" i="19"/>
  <c r="J22" i="19"/>
  <c r="N22" i="19"/>
  <c r="W22" i="19"/>
  <c r="J23" i="19"/>
  <c r="N23" i="19"/>
  <c r="W23" i="19"/>
  <c r="J18" i="19"/>
  <c r="N18" i="19"/>
  <c r="W18" i="19"/>
  <c r="N16" i="19"/>
  <c r="J17" i="19"/>
  <c r="J37" i="19"/>
  <c r="N37" i="19"/>
  <c r="W37" i="19"/>
  <c r="J10" i="19"/>
  <c r="N10" i="19"/>
  <c r="W10" i="19"/>
  <c r="J19" i="19"/>
  <c r="N19" i="19"/>
  <c r="W19" i="19"/>
  <c r="J8" i="19"/>
  <c r="N8" i="19"/>
  <c r="J9" i="19"/>
  <c r="J12" i="19"/>
  <c r="N12" i="19"/>
  <c r="W12" i="19"/>
  <c r="J21" i="19"/>
  <c r="N21" i="19"/>
  <c r="W21" i="19"/>
  <c r="N30" i="19"/>
  <c r="W30" i="19"/>
  <c r="J7" i="19"/>
  <c r="N7" i="19"/>
  <c r="J15" i="19"/>
  <c r="N15" i="19"/>
  <c r="W15" i="19"/>
  <c r="J27" i="19"/>
  <c r="N27" i="19"/>
  <c r="X27" i="19" s="1"/>
  <c r="Y27" i="19" s="1"/>
  <c r="W27" i="19"/>
  <c r="N28" i="19"/>
  <c r="W28" i="19"/>
  <c r="W7" i="19"/>
  <c r="W8" i="19"/>
  <c r="N9" i="19"/>
  <c r="W9" i="19"/>
  <c r="W11" i="19"/>
  <c r="J14" i="19"/>
  <c r="N14" i="19"/>
  <c r="W14" i="19"/>
  <c r="J16" i="19"/>
  <c r="W16" i="19"/>
  <c r="N17" i="19"/>
  <c r="W17" i="19"/>
  <c r="J20" i="19"/>
  <c r="N20" i="19"/>
  <c r="W20" i="19"/>
  <c r="J28" i="19"/>
  <c r="X28" i="19" s="1"/>
  <c r="Y28" i="19" s="1"/>
  <c r="J29" i="19"/>
  <c r="N29" i="19"/>
  <c r="W29" i="19"/>
  <c r="X29" i="19" s="1"/>
  <c r="Y29" i="19" s="1"/>
  <c r="J30" i="19"/>
  <c r="N31" i="19"/>
  <c r="W31" i="19"/>
  <c r="J32" i="19"/>
  <c r="N32" i="19"/>
  <c r="X32" i="19" s="1"/>
  <c r="Y32" i="19" s="1"/>
  <c r="W32" i="19"/>
  <c r="J33" i="19"/>
  <c r="N33" i="19"/>
  <c r="W33" i="19"/>
  <c r="J34" i="19"/>
  <c r="N34" i="19"/>
  <c r="W34" i="19"/>
  <c r="J35" i="19"/>
  <c r="N35" i="19"/>
  <c r="W35" i="19"/>
  <c r="J36" i="19"/>
  <c r="N36" i="19"/>
  <c r="W36" i="19"/>
  <c r="C38" i="19"/>
  <c r="C40" i="19" s="1"/>
  <c r="D38" i="19"/>
  <c r="D40" i="19" s="1"/>
  <c r="E38" i="19"/>
  <c r="E40" i="19" s="1"/>
  <c r="F38" i="19"/>
  <c r="G38" i="19"/>
  <c r="G40" i="19"/>
  <c r="H38" i="19"/>
  <c r="H40" i="19" s="1"/>
  <c r="L38" i="19"/>
  <c r="L40" i="19" s="1"/>
  <c r="M38" i="19"/>
  <c r="M40" i="19" s="1"/>
  <c r="O38" i="19"/>
  <c r="P38" i="19"/>
  <c r="P40" i="19" s="1"/>
  <c r="Q38" i="19"/>
  <c r="R38" i="19"/>
  <c r="R40" i="19" s="1"/>
  <c r="S38" i="19"/>
  <c r="S40" i="19" s="1"/>
  <c r="T38" i="19"/>
  <c r="T40" i="19" s="1"/>
  <c r="U38" i="19"/>
  <c r="U40" i="19" s="1"/>
  <c r="V38" i="19"/>
  <c r="V40" i="19" s="1"/>
  <c r="J39" i="19"/>
  <c r="N39" i="19"/>
  <c r="W39" i="19"/>
  <c r="O40" i="19"/>
  <c r="M33" i="6"/>
  <c r="M22" i="6"/>
  <c r="H22" i="6"/>
  <c r="H35" i="6" s="1"/>
  <c r="H37" i="6" s="1"/>
  <c r="N10" i="18"/>
  <c r="J36" i="18"/>
  <c r="N36" i="18"/>
  <c r="W36" i="18"/>
  <c r="J35" i="18"/>
  <c r="X35" i="18" s="1"/>
  <c r="N35" i="18"/>
  <c r="W35" i="18"/>
  <c r="J34" i="18"/>
  <c r="X34" i="18" s="1"/>
  <c r="N34" i="18"/>
  <c r="W34" i="18"/>
  <c r="N28" i="17"/>
  <c r="N25" i="17"/>
  <c r="N16" i="17"/>
  <c r="J36" i="17"/>
  <c r="N36" i="17"/>
  <c r="W36" i="17"/>
  <c r="J35" i="17"/>
  <c r="X35" i="17" s="1"/>
  <c r="N35" i="17"/>
  <c r="W35" i="17"/>
  <c r="J34" i="17"/>
  <c r="X34" i="17" s="1"/>
  <c r="N34" i="17"/>
  <c r="W34" i="17"/>
  <c r="J19" i="16"/>
  <c r="J35" i="16"/>
  <c r="N35" i="16"/>
  <c r="W35" i="16"/>
  <c r="N22" i="15"/>
  <c r="N10" i="15"/>
  <c r="J35" i="15"/>
  <c r="N35" i="15"/>
  <c r="W35" i="15"/>
  <c r="J37" i="14"/>
  <c r="N37" i="14"/>
  <c r="W37" i="14"/>
  <c r="J16" i="14"/>
  <c r="N16" i="14"/>
  <c r="W16" i="14"/>
  <c r="J36" i="13"/>
  <c r="N36" i="13"/>
  <c r="W36" i="13"/>
  <c r="J11" i="18"/>
  <c r="N11" i="18"/>
  <c r="W11" i="18"/>
  <c r="J11" i="17"/>
  <c r="X11" i="17" s="1"/>
  <c r="N11" i="17"/>
  <c r="W11" i="17"/>
  <c r="J11" i="16"/>
  <c r="N11" i="16"/>
  <c r="W11" i="16"/>
  <c r="J11" i="15"/>
  <c r="N11" i="15"/>
  <c r="W11" i="15"/>
  <c r="J11" i="14"/>
  <c r="N11" i="14"/>
  <c r="W11" i="14"/>
  <c r="J11" i="13"/>
  <c r="X11" i="13" s="1"/>
  <c r="N11" i="13"/>
  <c r="W11" i="13"/>
  <c r="J11" i="12"/>
  <c r="N11" i="12"/>
  <c r="W11" i="12"/>
  <c r="J11" i="11"/>
  <c r="N11" i="11"/>
  <c r="W11" i="11"/>
  <c r="J11" i="10"/>
  <c r="N11" i="10"/>
  <c r="W11" i="10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C36" i="9"/>
  <c r="D36" i="9"/>
  <c r="D38" i="9" s="1"/>
  <c r="E36" i="9"/>
  <c r="E38" i="9" s="1"/>
  <c r="F36" i="9"/>
  <c r="F38" i="9" s="1"/>
  <c r="G36" i="9"/>
  <c r="G38" i="9" s="1"/>
  <c r="H36" i="9"/>
  <c r="H38" i="9" s="1"/>
  <c r="I36" i="9"/>
  <c r="I38" i="9" s="1"/>
  <c r="J36" i="9"/>
  <c r="J38" i="9" s="1"/>
  <c r="K36" i="9"/>
  <c r="K38" i="9" s="1"/>
  <c r="L37" i="9"/>
  <c r="L8" i="9"/>
  <c r="L9" i="9"/>
  <c r="L10" i="9"/>
  <c r="L11" i="9"/>
  <c r="L12" i="9"/>
  <c r="L13" i="9"/>
  <c r="Z13" i="9" s="1"/>
  <c r="L14" i="9"/>
  <c r="L15" i="9"/>
  <c r="L16" i="9"/>
  <c r="L17" i="9"/>
  <c r="L18" i="9"/>
  <c r="L19" i="9"/>
  <c r="Z19" i="9" s="1"/>
  <c r="L20" i="9"/>
  <c r="L7" i="9"/>
  <c r="N39" i="18"/>
  <c r="W39" i="18"/>
  <c r="J38" i="18"/>
  <c r="X38" i="18" s="1"/>
  <c r="N38" i="18"/>
  <c r="W38" i="18"/>
  <c r="N39" i="17"/>
  <c r="W39" i="17"/>
  <c r="J38" i="17"/>
  <c r="N38" i="17"/>
  <c r="W38" i="17"/>
  <c r="X38" i="17" s="1"/>
  <c r="J37" i="16"/>
  <c r="N37" i="16"/>
  <c r="W37" i="16"/>
  <c r="J36" i="16"/>
  <c r="N36" i="16"/>
  <c r="W36" i="16"/>
  <c r="J37" i="15"/>
  <c r="N37" i="15"/>
  <c r="W37" i="15"/>
  <c r="X37" i="15" s="1"/>
  <c r="J36" i="15"/>
  <c r="N36" i="15"/>
  <c r="W36" i="15"/>
  <c r="J38" i="14"/>
  <c r="N38" i="14"/>
  <c r="W38" i="14"/>
  <c r="J36" i="14"/>
  <c r="N36" i="14"/>
  <c r="W36" i="14"/>
  <c r="J37" i="13"/>
  <c r="N37" i="13"/>
  <c r="W37" i="13"/>
  <c r="J35" i="13"/>
  <c r="N35" i="13"/>
  <c r="W35" i="13"/>
  <c r="J36" i="12"/>
  <c r="N36" i="12"/>
  <c r="W36" i="12"/>
  <c r="J35" i="12"/>
  <c r="N35" i="12"/>
  <c r="W35" i="12"/>
  <c r="J36" i="11"/>
  <c r="N36" i="11"/>
  <c r="W36" i="11"/>
  <c r="J35" i="11"/>
  <c r="N35" i="11"/>
  <c r="W35" i="11"/>
  <c r="J36" i="10"/>
  <c r="N36" i="10"/>
  <c r="W36" i="10"/>
  <c r="J35" i="10"/>
  <c r="N35" i="10"/>
  <c r="W35" i="10"/>
  <c r="P35" i="9"/>
  <c r="Y35" i="9"/>
  <c r="P34" i="9"/>
  <c r="Y34" i="9"/>
  <c r="J34" i="8"/>
  <c r="N34" i="8"/>
  <c r="W34" i="8"/>
  <c r="J7" i="18"/>
  <c r="N7" i="18"/>
  <c r="W7" i="18"/>
  <c r="J8" i="18"/>
  <c r="X8" i="18" s="1"/>
  <c r="N8" i="18"/>
  <c r="W8" i="18"/>
  <c r="J9" i="18"/>
  <c r="N9" i="18"/>
  <c r="W9" i="18"/>
  <c r="J10" i="18"/>
  <c r="W10" i="18"/>
  <c r="X10" i="18" s="1"/>
  <c r="J12" i="18"/>
  <c r="N12" i="18"/>
  <c r="W12" i="18"/>
  <c r="J13" i="18"/>
  <c r="N13" i="18"/>
  <c r="W13" i="18"/>
  <c r="N14" i="18"/>
  <c r="W14" i="18"/>
  <c r="J15" i="18"/>
  <c r="N15" i="18"/>
  <c r="W15" i="18"/>
  <c r="J16" i="18"/>
  <c r="N16" i="18"/>
  <c r="W16" i="18"/>
  <c r="J17" i="18"/>
  <c r="N17" i="18"/>
  <c r="W17" i="18"/>
  <c r="J18" i="18"/>
  <c r="N18" i="18"/>
  <c r="W18" i="18"/>
  <c r="N19" i="18"/>
  <c r="X19" i="18" s="1"/>
  <c r="W19" i="18"/>
  <c r="J20" i="18"/>
  <c r="N20" i="18"/>
  <c r="W20" i="18"/>
  <c r="J21" i="18"/>
  <c r="N21" i="18"/>
  <c r="W21" i="18"/>
  <c r="N22" i="18"/>
  <c r="W22" i="18"/>
  <c r="J23" i="18"/>
  <c r="N23" i="18"/>
  <c r="W23" i="18"/>
  <c r="X23" i="18" s="1"/>
  <c r="J24" i="18"/>
  <c r="N24" i="18"/>
  <c r="W24" i="18"/>
  <c r="X24" i="18" s="1"/>
  <c r="J25" i="18"/>
  <c r="N25" i="18"/>
  <c r="W25" i="18"/>
  <c r="J26" i="18"/>
  <c r="N26" i="18"/>
  <c r="W26" i="18"/>
  <c r="J27" i="18"/>
  <c r="N27" i="18"/>
  <c r="W27" i="18"/>
  <c r="N28" i="18"/>
  <c r="W28" i="18"/>
  <c r="J29" i="18"/>
  <c r="X29" i="18" s="1"/>
  <c r="N29" i="18"/>
  <c r="W29" i="18"/>
  <c r="J30" i="18"/>
  <c r="W30" i="18"/>
  <c r="J31" i="18"/>
  <c r="X31" i="18" s="1"/>
  <c r="N31" i="18"/>
  <c r="W31" i="18"/>
  <c r="J32" i="18"/>
  <c r="N32" i="18"/>
  <c r="W32" i="18"/>
  <c r="J33" i="18"/>
  <c r="N33" i="18"/>
  <c r="X33" i="18" s="1"/>
  <c r="W33" i="18"/>
  <c r="J37" i="18"/>
  <c r="N37" i="18"/>
  <c r="W37" i="18"/>
  <c r="X37" i="18" s="1"/>
  <c r="C40" i="18"/>
  <c r="D40" i="18"/>
  <c r="D42" i="18" s="1"/>
  <c r="E40" i="18"/>
  <c r="E42" i="18" s="1"/>
  <c r="F40" i="18"/>
  <c r="F42" i="18" s="1"/>
  <c r="G40" i="18"/>
  <c r="G42" i="18" s="1"/>
  <c r="H40" i="18"/>
  <c r="H42" i="18"/>
  <c r="I40" i="18"/>
  <c r="I42" i="18" s="1"/>
  <c r="K40" i="18"/>
  <c r="L40" i="18"/>
  <c r="L42" i="18" s="1"/>
  <c r="M40" i="18"/>
  <c r="M42" i="18" s="1"/>
  <c r="O40" i="18"/>
  <c r="O42" i="18" s="1"/>
  <c r="P40" i="18"/>
  <c r="P42" i="18" s="1"/>
  <c r="Q40" i="18"/>
  <c r="Q42" i="18" s="1"/>
  <c r="R40" i="18"/>
  <c r="R42" i="18" s="1"/>
  <c r="S40" i="18"/>
  <c r="S42" i="18" s="1"/>
  <c r="T40" i="18"/>
  <c r="T42" i="18" s="1"/>
  <c r="U40" i="18"/>
  <c r="U42" i="18" s="1"/>
  <c r="V40" i="18"/>
  <c r="V42" i="18" s="1"/>
  <c r="J41" i="18"/>
  <c r="N41" i="18"/>
  <c r="W41" i="18"/>
  <c r="J7" i="17"/>
  <c r="N7" i="17"/>
  <c r="W7" i="17"/>
  <c r="J8" i="17"/>
  <c r="N8" i="17"/>
  <c r="W8" i="17"/>
  <c r="X8" i="17" s="1"/>
  <c r="N9" i="17"/>
  <c r="W9" i="17"/>
  <c r="X9" i="17" s="1"/>
  <c r="J10" i="17"/>
  <c r="X10" i="17" s="1"/>
  <c r="N10" i="17"/>
  <c r="W10" i="17"/>
  <c r="J12" i="17"/>
  <c r="N12" i="17"/>
  <c r="W12" i="17"/>
  <c r="J13" i="17"/>
  <c r="N13" i="17"/>
  <c r="W13" i="17"/>
  <c r="J14" i="17"/>
  <c r="X14" i="17" s="1"/>
  <c r="N14" i="17"/>
  <c r="W14" i="17"/>
  <c r="J15" i="17"/>
  <c r="X15" i="17" s="1"/>
  <c r="N15" i="17"/>
  <c r="W15" i="17"/>
  <c r="W16" i="17"/>
  <c r="J17" i="17"/>
  <c r="N17" i="17"/>
  <c r="W17" i="17"/>
  <c r="J18" i="17"/>
  <c r="N18" i="17"/>
  <c r="W18" i="17"/>
  <c r="X18" i="17" s="1"/>
  <c r="J19" i="17"/>
  <c r="N19" i="17"/>
  <c r="X19" i="17" s="1"/>
  <c r="W19" i="17"/>
  <c r="J20" i="17"/>
  <c r="N20" i="17"/>
  <c r="W20" i="17"/>
  <c r="J21" i="17"/>
  <c r="X21" i="17" s="1"/>
  <c r="N21" i="17"/>
  <c r="W21" i="17"/>
  <c r="N22" i="17"/>
  <c r="W22" i="17"/>
  <c r="J23" i="17"/>
  <c r="X23" i="17" s="1"/>
  <c r="N23" i="17"/>
  <c r="W23" i="17"/>
  <c r="J24" i="17"/>
  <c r="X24" i="17" s="1"/>
  <c r="N24" i="17"/>
  <c r="W24" i="17"/>
  <c r="J25" i="17"/>
  <c r="W25" i="17"/>
  <c r="J26" i="17"/>
  <c r="X26" i="17" s="1"/>
  <c r="N26" i="17"/>
  <c r="W26" i="17"/>
  <c r="J27" i="17"/>
  <c r="N27" i="17"/>
  <c r="W27" i="17"/>
  <c r="J28" i="17"/>
  <c r="X28" i="17" s="1"/>
  <c r="W28" i="17"/>
  <c r="J29" i="17"/>
  <c r="W29" i="17"/>
  <c r="J30" i="17"/>
  <c r="N30" i="17"/>
  <c r="W30" i="17"/>
  <c r="J31" i="17"/>
  <c r="N31" i="17"/>
  <c r="W31" i="17"/>
  <c r="N32" i="17"/>
  <c r="X32" i="17" s="1"/>
  <c r="W32" i="17"/>
  <c r="J33" i="17"/>
  <c r="N33" i="17"/>
  <c r="X33" i="17" s="1"/>
  <c r="W33" i="17"/>
  <c r="J37" i="17"/>
  <c r="N37" i="17"/>
  <c r="W37" i="17"/>
  <c r="C40" i="17"/>
  <c r="C42" i="17" s="1"/>
  <c r="D40" i="17"/>
  <c r="D42" i="17" s="1"/>
  <c r="E40" i="17"/>
  <c r="E42" i="17" s="1"/>
  <c r="F40" i="17"/>
  <c r="F42" i="17" s="1"/>
  <c r="G40" i="17"/>
  <c r="G42" i="17" s="1"/>
  <c r="H40" i="17"/>
  <c r="H42" i="17" s="1"/>
  <c r="I40" i="17"/>
  <c r="I42" i="17" s="1"/>
  <c r="K40" i="17"/>
  <c r="N40" i="17" s="1"/>
  <c r="N42" i="17" s="1"/>
  <c r="L40" i="17"/>
  <c r="L42" i="17" s="1"/>
  <c r="M40" i="17"/>
  <c r="O40" i="17"/>
  <c r="O42" i="17" s="1"/>
  <c r="P40" i="17"/>
  <c r="P42" i="17" s="1"/>
  <c r="Q40" i="17"/>
  <c r="Q42" i="17" s="1"/>
  <c r="R40" i="17"/>
  <c r="R42" i="17" s="1"/>
  <c r="S40" i="17"/>
  <c r="S42" i="17" s="1"/>
  <c r="T40" i="17"/>
  <c r="T42" i="17" s="1"/>
  <c r="U40" i="17"/>
  <c r="U42" i="17" s="1"/>
  <c r="V40" i="17"/>
  <c r="V42" i="17"/>
  <c r="J41" i="17"/>
  <c r="N41" i="17"/>
  <c r="W41" i="17"/>
  <c r="J7" i="16"/>
  <c r="N7" i="16"/>
  <c r="W7" i="16"/>
  <c r="J8" i="16"/>
  <c r="N8" i="16"/>
  <c r="W8" i="16"/>
  <c r="J9" i="16"/>
  <c r="N9" i="16"/>
  <c r="W9" i="16"/>
  <c r="J10" i="16"/>
  <c r="N10" i="16"/>
  <c r="W10" i="16"/>
  <c r="J12" i="16"/>
  <c r="N12" i="16"/>
  <c r="W12" i="16"/>
  <c r="J13" i="16"/>
  <c r="N13" i="16"/>
  <c r="W13" i="16"/>
  <c r="J14" i="16"/>
  <c r="N14" i="16"/>
  <c r="W14" i="16"/>
  <c r="J15" i="16"/>
  <c r="N15" i="16"/>
  <c r="W15" i="16"/>
  <c r="J16" i="16"/>
  <c r="N16" i="16"/>
  <c r="W16" i="16"/>
  <c r="J17" i="16"/>
  <c r="N17" i="16"/>
  <c r="W17" i="16"/>
  <c r="J18" i="16"/>
  <c r="N18" i="16"/>
  <c r="W18" i="16"/>
  <c r="N19" i="16"/>
  <c r="W19" i="16"/>
  <c r="J20" i="16"/>
  <c r="N20" i="16"/>
  <c r="W20" i="16"/>
  <c r="J21" i="16"/>
  <c r="N21" i="16"/>
  <c r="W21" i="16"/>
  <c r="J22" i="16"/>
  <c r="N22" i="16"/>
  <c r="W22" i="16"/>
  <c r="J23" i="16"/>
  <c r="N23" i="16"/>
  <c r="W23" i="16"/>
  <c r="J24" i="16"/>
  <c r="N24" i="16"/>
  <c r="W24" i="16"/>
  <c r="J25" i="16"/>
  <c r="N25" i="16"/>
  <c r="W25" i="16"/>
  <c r="J26" i="16"/>
  <c r="N26" i="16"/>
  <c r="W26" i="16"/>
  <c r="J27" i="16"/>
  <c r="N27" i="16"/>
  <c r="W27" i="16"/>
  <c r="J28" i="16"/>
  <c r="N28" i="16"/>
  <c r="W28" i="16"/>
  <c r="J29" i="16"/>
  <c r="N29" i="16"/>
  <c r="W29" i="16"/>
  <c r="N30" i="16"/>
  <c r="W30" i="16"/>
  <c r="X30" i="16" s="1"/>
  <c r="J31" i="16"/>
  <c r="N31" i="16"/>
  <c r="W31" i="16"/>
  <c r="X31" i="16" s="1"/>
  <c r="J32" i="16"/>
  <c r="N32" i="16"/>
  <c r="W32" i="16"/>
  <c r="J33" i="16"/>
  <c r="N33" i="16"/>
  <c r="W33" i="16"/>
  <c r="J34" i="16"/>
  <c r="N34" i="16"/>
  <c r="W34" i="16"/>
  <c r="C38" i="16"/>
  <c r="C40" i="16" s="1"/>
  <c r="D38" i="16"/>
  <c r="D40" i="16" s="1"/>
  <c r="E38" i="16"/>
  <c r="E40" i="16" s="1"/>
  <c r="F38" i="16"/>
  <c r="F40" i="16" s="1"/>
  <c r="G38" i="16"/>
  <c r="G40" i="16" s="1"/>
  <c r="H38" i="16"/>
  <c r="H40" i="16" s="1"/>
  <c r="I38" i="16"/>
  <c r="I40" i="16" s="1"/>
  <c r="K38" i="16"/>
  <c r="K40" i="16" s="1"/>
  <c r="L38" i="16"/>
  <c r="L40" i="16" s="1"/>
  <c r="M38" i="16"/>
  <c r="M40" i="16" s="1"/>
  <c r="O38" i="16"/>
  <c r="O40" i="16" s="1"/>
  <c r="P38" i="16"/>
  <c r="W38" i="16" s="1"/>
  <c r="W40" i="16" s="1"/>
  <c r="Q38" i="16"/>
  <c r="Q40" i="16" s="1"/>
  <c r="R38" i="16"/>
  <c r="R40" i="16" s="1"/>
  <c r="S38" i="16"/>
  <c r="S40" i="16" s="1"/>
  <c r="T38" i="16"/>
  <c r="T40" i="16" s="1"/>
  <c r="U38" i="16"/>
  <c r="U40" i="16" s="1"/>
  <c r="V38" i="16"/>
  <c r="V40" i="16" s="1"/>
  <c r="J39" i="16"/>
  <c r="N39" i="16"/>
  <c r="W39" i="16"/>
  <c r="J7" i="15"/>
  <c r="N7" i="15"/>
  <c r="W7" i="15"/>
  <c r="J8" i="15"/>
  <c r="N8" i="15"/>
  <c r="W8" i="15"/>
  <c r="X8" i="15" s="1"/>
  <c r="J9" i="15"/>
  <c r="N9" i="15"/>
  <c r="W9" i="15"/>
  <c r="J10" i="15"/>
  <c r="W10" i="15"/>
  <c r="J12" i="15"/>
  <c r="N12" i="15"/>
  <c r="W12" i="15"/>
  <c r="J13" i="15"/>
  <c r="N13" i="15"/>
  <c r="W13" i="15"/>
  <c r="J14" i="15"/>
  <c r="N14" i="15"/>
  <c r="W14" i="15"/>
  <c r="J15" i="15"/>
  <c r="N15" i="15"/>
  <c r="W15" i="15"/>
  <c r="J16" i="15"/>
  <c r="N16" i="15"/>
  <c r="W16" i="15"/>
  <c r="J17" i="15"/>
  <c r="N17" i="15"/>
  <c r="W17" i="15"/>
  <c r="J18" i="15"/>
  <c r="N18" i="15"/>
  <c r="W18" i="15"/>
  <c r="J19" i="15"/>
  <c r="N19" i="15"/>
  <c r="W19" i="15"/>
  <c r="X19" i="15" s="1"/>
  <c r="J20" i="15"/>
  <c r="N20" i="15"/>
  <c r="W20" i="15"/>
  <c r="J21" i="15"/>
  <c r="N21" i="15"/>
  <c r="W21" i="15"/>
  <c r="J22" i="15"/>
  <c r="X22" i="15" s="1"/>
  <c r="W22" i="15"/>
  <c r="J23" i="15"/>
  <c r="N23" i="15"/>
  <c r="W23" i="15"/>
  <c r="X23" i="15" s="1"/>
  <c r="J24" i="15"/>
  <c r="N24" i="15"/>
  <c r="W24" i="15"/>
  <c r="J25" i="15"/>
  <c r="N25" i="15"/>
  <c r="X25" i="15" s="1"/>
  <c r="W25" i="15"/>
  <c r="J26" i="15"/>
  <c r="N26" i="15"/>
  <c r="W26" i="15"/>
  <c r="J27" i="15"/>
  <c r="N27" i="15"/>
  <c r="W27" i="15"/>
  <c r="X27" i="15" s="1"/>
  <c r="J28" i="15"/>
  <c r="N28" i="15"/>
  <c r="W28" i="15"/>
  <c r="J29" i="15"/>
  <c r="N29" i="15"/>
  <c r="W29" i="15"/>
  <c r="J30" i="15"/>
  <c r="N30" i="15"/>
  <c r="W30" i="15"/>
  <c r="J31" i="15"/>
  <c r="N31" i="15"/>
  <c r="W31" i="15"/>
  <c r="J32" i="15"/>
  <c r="X32" i="15" s="1"/>
  <c r="N32" i="15"/>
  <c r="W32" i="15"/>
  <c r="J33" i="15"/>
  <c r="N33" i="15"/>
  <c r="X33" i="15" s="1"/>
  <c r="W33" i="15"/>
  <c r="J34" i="15"/>
  <c r="N34" i="15"/>
  <c r="W34" i="15"/>
  <c r="C38" i="15"/>
  <c r="C40" i="15" s="1"/>
  <c r="D38" i="15"/>
  <c r="D40" i="15" s="1"/>
  <c r="E38" i="15"/>
  <c r="E40" i="15" s="1"/>
  <c r="F38" i="15"/>
  <c r="F40" i="15" s="1"/>
  <c r="G38" i="15"/>
  <c r="G40" i="15" s="1"/>
  <c r="H38" i="15"/>
  <c r="H40" i="15" s="1"/>
  <c r="I38" i="15"/>
  <c r="I40" i="15" s="1"/>
  <c r="K38" i="15"/>
  <c r="N38" i="15" s="1"/>
  <c r="N40" i="15" s="1"/>
  <c r="L38" i="15"/>
  <c r="L40" i="15" s="1"/>
  <c r="M38" i="15"/>
  <c r="M40" i="15" s="1"/>
  <c r="O38" i="15"/>
  <c r="O40" i="15" s="1"/>
  <c r="P38" i="15"/>
  <c r="P40" i="15" s="1"/>
  <c r="Q38" i="15"/>
  <c r="Q40" i="15" s="1"/>
  <c r="R38" i="15"/>
  <c r="R40" i="15" s="1"/>
  <c r="S38" i="15"/>
  <c r="T38" i="15"/>
  <c r="T40" i="15" s="1"/>
  <c r="U38" i="15"/>
  <c r="U40" i="15" s="1"/>
  <c r="V38" i="15"/>
  <c r="J39" i="15"/>
  <c r="N39" i="15"/>
  <c r="X39" i="15" s="1"/>
  <c r="W39" i="15"/>
  <c r="V40" i="15"/>
  <c r="J7" i="14"/>
  <c r="X7" i="14" s="1"/>
  <c r="N7" i="14"/>
  <c r="W7" i="14"/>
  <c r="J8" i="14"/>
  <c r="N8" i="14"/>
  <c r="W8" i="14"/>
  <c r="J9" i="14"/>
  <c r="X9" i="14" s="1"/>
  <c r="N9" i="14"/>
  <c r="W9" i="14"/>
  <c r="J10" i="14"/>
  <c r="X10" i="14" s="1"/>
  <c r="N10" i="14"/>
  <c r="W10" i="14"/>
  <c r="J12" i="14"/>
  <c r="N12" i="14"/>
  <c r="W12" i="14"/>
  <c r="J13" i="14"/>
  <c r="N13" i="14"/>
  <c r="W13" i="14"/>
  <c r="J14" i="14"/>
  <c r="N14" i="14"/>
  <c r="W14" i="14"/>
  <c r="J15" i="14"/>
  <c r="X15" i="14" s="1"/>
  <c r="N15" i="14"/>
  <c r="W15" i="14"/>
  <c r="J17" i="14"/>
  <c r="N17" i="14"/>
  <c r="W17" i="14"/>
  <c r="J18" i="14"/>
  <c r="N18" i="14"/>
  <c r="W18" i="14"/>
  <c r="J19" i="14"/>
  <c r="N19" i="14"/>
  <c r="W19" i="14"/>
  <c r="J20" i="14"/>
  <c r="X20" i="14" s="1"/>
  <c r="N20" i="14"/>
  <c r="W20" i="14"/>
  <c r="J21" i="14"/>
  <c r="X21" i="14" s="1"/>
  <c r="N21" i="14"/>
  <c r="W21" i="14"/>
  <c r="J22" i="14"/>
  <c r="N22" i="14"/>
  <c r="W22" i="14"/>
  <c r="J23" i="14"/>
  <c r="N23" i="14"/>
  <c r="W23" i="14"/>
  <c r="J24" i="14"/>
  <c r="X24" i="14" s="1"/>
  <c r="N24" i="14"/>
  <c r="W24" i="14"/>
  <c r="J25" i="14"/>
  <c r="N25" i="14"/>
  <c r="W25" i="14"/>
  <c r="J26" i="14"/>
  <c r="N26" i="14"/>
  <c r="W26" i="14"/>
  <c r="J27" i="14"/>
  <c r="N27" i="14"/>
  <c r="W27" i="14"/>
  <c r="J28" i="14"/>
  <c r="N28" i="14"/>
  <c r="W28" i="14"/>
  <c r="J29" i="14"/>
  <c r="N29" i="14"/>
  <c r="W29" i="14"/>
  <c r="J30" i="14"/>
  <c r="N30" i="14"/>
  <c r="W30" i="14"/>
  <c r="J31" i="14"/>
  <c r="X31" i="14" s="1"/>
  <c r="N31" i="14"/>
  <c r="W31" i="14"/>
  <c r="J32" i="14"/>
  <c r="X32" i="14" s="1"/>
  <c r="N32" i="14"/>
  <c r="W32" i="14"/>
  <c r="J33" i="14"/>
  <c r="X33" i="14" s="1"/>
  <c r="N33" i="14"/>
  <c r="W33" i="14"/>
  <c r="J34" i="14"/>
  <c r="N34" i="14"/>
  <c r="W34" i="14"/>
  <c r="X34" i="14" s="1"/>
  <c r="J35" i="14"/>
  <c r="X35" i="14" s="1"/>
  <c r="N35" i="14"/>
  <c r="W35" i="14"/>
  <c r="C39" i="14"/>
  <c r="C41" i="14" s="1"/>
  <c r="D39" i="14"/>
  <c r="D41" i="14" s="1"/>
  <c r="E39" i="14"/>
  <c r="E41" i="14" s="1"/>
  <c r="F39" i="14"/>
  <c r="F41" i="14" s="1"/>
  <c r="G39" i="14"/>
  <c r="G41" i="14" s="1"/>
  <c r="H39" i="14"/>
  <c r="H41" i="14" s="1"/>
  <c r="I39" i="14"/>
  <c r="I41" i="14" s="1"/>
  <c r="K39" i="14"/>
  <c r="K41" i="14" s="1"/>
  <c r="L39" i="14"/>
  <c r="L41" i="14" s="1"/>
  <c r="M39" i="14"/>
  <c r="M41" i="14" s="1"/>
  <c r="O39" i="14"/>
  <c r="O41" i="14" s="1"/>
  <c r="P39" i="14"/>
  <c r="P41" i="14" s="1"/>
  <c r="Q39" i="14"/>
  <c r="Q41" i="14" s="1"/>
  <c r="R39" i="14"/>
  <c r="S39" i="14"/>
  <c r="S41" i="14" s="1"/>
  <c r="T39" i="14"/>
  <c r="T41" i="14" s="1"/>
  <c r="U39" i="14"/>
  <c r="U41" i="14" s="1"/>
  <c r="V39" i="14"/>
  <c r="V41" i="14" s="1"/>
  <c r="J40" i="14"/>
  <c r="N40" i="14"/>
  <c r="W40" i="14"/>
  <c r="R41" i="14"/>
  <c r="J7" i="13"/>
  <c r="N7" i="13"/>
  <c r="W7" i="13"/>
  <c r="J8" i="13"/>
  <c r="N8" i="13"/>
  <c r="W8" i="13"/>
  <c r="J9" i="13"/>
  <c r="N9" i="13"/>
  <c r="W9" i="13"/>
  <c r="J10" i="13"/>
  <c r="N10" i="13"/>
  <c r="W10" i="13"/>
  <c r="N12" i="13"/>
  <c r="W12" i="13"/>
  <c r="J13" i="13"/>
  <c r="N13" i="13"/>
  <c r="W13" i="13"/>
  <c r="J14" i="13"/>
  <c r="N14" i="13"/>
  <c r="W14" i="13"/>
  <c r="J15" i="13"/>
  <c r="N15" i="13"/>
  <c r="W15" i="13"/>
  <c r="J16" i="13"/>
  <c r="N16" i="13"/>
  <c r="W16" i="13"/>
  <c r="J17" i="13"/>
  <c r="N17" i="13"/>
  <c r="W17" i="13"/>
  <c r="J18" i="13"/>
  <c r="N18" i="13"/>
  <c r="W18" i="13"/>
  <c r="J19" i="13"/>
  <c r="N19" i="13"/>
  <c r="X19" i="13" s="1"/>
  <c r="W19" i="13"/>
  <c r="J20" i="13"/>
  <c r="N20" i="13"/>
  <c r="W20" i="13"/>
  <c r="J21" i="13"/>
  <c r="N21" i="13"/>
  <c r="W21" i="13"/>
  <c r="J22" i="13"/>
  <c r="X22" i="13" s="1"/>
  <c r="N22" i="13"/>
  <c r="W22" i="13"/>
  <c r="J23" i="13"/>
  <c r="N23" i="13"/>
  <c r="W23" i="13"/>
  <c r="J24" i="13"/>
  <c r="X24" i="13" s="1"/>
  <c r="N24" i="13"/>
  <c r="W24" i="13"/>
  <c r="J25" i="13"/>
  <c r="N25" i="13"/>
  <c r="W25" i="13"/>
  <c r="J26" i="13"/>
  <c r="N26" i="13"/>
  <c r="W26" i="13"/>
  <c r="J27" i="13"/>
  <c r="N27" i="13"/>
  <c r="W27" i="13"/>
  <c r="J28" i="13"/>
  <c r="N28" i="13"/>
  <c r="W28" i="13"/>
  <c r="J29" i="13"/>
  <c r="X29" i="13" s="1"/>
  <c r="N29" i="13"/>
  <c r="W29" i="13"/>
  <c r="J30" i="13"/>
  <c r="X30" i="13" s="1"/>
  <c r="N30" i="13"/>
  <c r="W30" i="13"/>
  <c r="J31" i="13"/>
  <c r="N31" i="13"/>
  <c r="W31" i="13"/>
  <c r="J32" i="13"/>
  <c r="X32" i="13" s="1"/>
  <c r="N32" i="13"/>
  <c r="W32" i="13"/>
  <c r="J33" i="13"/>
  <c r="N33" i="13"/>
  <c r="W33" i="13"/>
  <c r="J34" i="13"/>
  <c r="N34" i="13"/>
  <c r="W34" i="13"/>
  <c r="C38" i="13"/>
  <c r="D38" i="13"/>
  <c r="D40" i="13" s="1"/>
  <c r="E38" i="13"/>
  <c r="E40" i="13" s="1"/>
  <c r="F38" i="13"/>
  <c r="F40" i="13" s="1"/>
  <c r="G38" i="13"/>
  <c r="G40" i="13" s="1"/>
  <c r="H38" i="13"/>
  <c r="H40" i="13" s="1"/>
  <c r="I38" i="13"/>
  <c r="I40" i="13" s="1"/>
  <c r="K38" i="13"/>
  <c r="K40" i="13" s="1"/>
  <c r="L38" i="13"/>
  <c r="L40" i="13" s="1"/>
  <c r="M38" i="13"/>
  <c r="M40" i="13" s="1"/>
  <c r="O38" i="13"/>
  <c r="O40" i="13" s="1"/>
  <c r="P38" i="13"/>
  <c r="P40" i="13" s="1"/>
  <c r="Q38" i="13"/>
  <c r="Q40" i="13" s="1"/>
  <c r="R38" i="13"/>
  <c r="R40" i="13" s="1"/>
  <c r="S38" i="13"/>
  <c r="S40" i="13" s="1"/>
  <c r="T38" i="13"/>
  <c r="T40" i="13" s="1"/>
  <c r="U38" i="13"/>
  <c r="U40" i="13" s="1"/>
  <c r="V38" i="13"/>
  <c r="V40" i="13" s="1"/>
  <c r="J39" i="13"/>
  <c r="N39" i="13"/>
  <c r="W39" i="13"/>
  <c r="J7" i="12"/>
  <c r="N7" i="12"/>
  <c r="W7" i="12"/>
  <c r="J8" i="12"/>
  <c r="N8" i="12"/>
  <c r="X8" i="12" s="1"/>
  <c r="W8" i="12"/>
  <c r="J9" i="12"/>
  <c r="N9" i="12"/>
  <c r="W9" i="12"/>
  <c r="J10" i="12"/>
  <c r="N10" i="12"/>
  <c r="W10" i="12"/>
  <c r="X10" i="12" s="1"/>
  <c r="J12" i="12"/>
  <c r="N12" i="12"/>
  <c r="W12" i="12"/>
  <c r="J13" i="12"/>
  <c r="X13" i="12" s="1"/>
  <c r="N13" i="12"/>
  <c r="W13" i="12"/>
  <c r="J14" i="12"/>
  <c r="N14" i="12"/>
  <c r="W14" i="12"/>
  <c r="J15" i="12"/>
  <c r="N15" i="12"/>
  <c r="W15" i="12"/>
  <c r="J16" i="12"/>
  <c r="N16" i="12"/>
  <c r="W16" i="12"/>
  <c r="J17" i="12"/>
  <c r="N17" i="12"/>
  <c r="W17" i="12"/>
  <c r="J18" i="12"/>
  <c r="N18" i="12"/>
  <c r="W18" i="12"/>
  <c r="J19" i="12"/>
  <c r="N19" i="12"/>
  <c r="X19" i="12" s="1"/>
  <c r="W19" i="12"/>
  <c r="J20" i="12"/>
  <c r="N20" i="12"/>
  <c r="W20" i="12"/>
  <c r="J21" i="12"/>
  <c r="N21" i="12"/>
  <c r="W21" i="12"/>
  <c r="J22" i="12"/>
  <c r="N22" i="12"/>
  <c r="W22" i="12"/>
  <c r="J23" i="12"/>
  <c r="N23" i="12"/>
  <c r="X23" i="12" s="1"/>
  <c r="W23" i="12"/>
  <c r="J24" i="12"/>
  <c r="N24" i="12"/>
  <c r="W24" i="12"/>
  <c r="J25" i="12"/>
  <c r="N25" i="12"/>
  <c r="X25" i="12" s="1"/>
  <c r="W25" i="12"/>
  <c r="J26" i="12"/>
  <c r="N26" i="12"/>
  <c r="W26" i="12"/>
  <c r="J27" i="12"/>
  <c r="N27" i="12"/>
  <c r="W27" i="12"/>
  <c r="X27" i="12" s="1"/>
  <c r="J28" i="12"/>
  <c r="N28" i="12"/>
  <c r="W28" i="12"/>
  <c r="J29" i="12"/>
  <c r="X29" i="12" s="1"/>
  <c r="N29" i="12"/>
  <c r="W29" i="12"/>
  <c r="J30" i="12"/>
  <c r="N30" i="12"/>
  <c r="W30" i="12"/>
  <c r="J31" i="12"/>
  <c r="N31" i="12"/>
  <c r="W31" i="12"/>
  <c r="J32" i="12"/>
  <c r="N32" i="12"/>
  <c r="W32" i="12"/>
  <c r="J33" i="12"/>
  <c r="N33" i="12"/>
  <c r="W33" i="12"/>
  <c r="J34" i="12"/>
  <c r="N34" i="12"/>
  <c r="W34" i="12"/>
  <c r="C37" i="12"/>
  <c r="D37" i="12"/>
  <c r="D39" i="12" s="1"/>
  <c r="E37" i="12"/>
  <c r="E39" i="12" s="1"/>
  <c r="F37" i="12"/>
  <c r="F39" i="12" s="1"/>
  <c r="G37" i="12"/>
  <c r="G39" i="12" s="1"/>
  <c r="H37" i="12"/>
  <c r="H39" i="12" s="1"/>
  <c r="I37" i="12"/>
  <c r="I39" i="12" s="1"/>
  <c r="K37" i="12"/>
  <c r="L37" i="12"/>
  <c r="L39" i="12" s="1"/>
  <c r="M37" i="12"/>
  <c r="M39" i="12" s="1"/>
  <c r="O37" i="12"/>
  <c r="O39" i="12" s="1"/>
  <c r="P37" i="12"/>
  <c r="P39" i="12" s="1"/>
  <c r="Q37" i="12"/>
  <c r="Q39" i="12" s="1"/>
  <c r="R37" i="12"/>
  <c r="R39" i="12" s="1"/>
  <c r="S37" i="12"/>
  <c r="S39" i="12" s="1"/>
  <c r="T37" i="12"/>
  <c r="T39" i="12" s="1"/>
  <c r="U37" i="12"/>
  <c r="U39" i="12" s="1"/>
  <c r="V37" i="12"/>
  <c r="V39" i="12" s="1"/>
  <c r="J38" i="12"/>
  <c r="N38" i="12"/>
  <c r="W38" i="12"/>
  <c r="J7" i="11"/>
  <c r="N7" i="11"/>
  <c r="W7" i="11"/>
  <c r="J8" i="11"/>
  <c r="N8" i="11"/>
  <c r="W8" i="11"/>
  <c r="J9" i="11"/>
  <c r="N9" i="11"/>
  <c r="W9" i="11"/>
  <c r="J10" i="11"/>
  <c r="N10" i="11"/>
  <c r="W10" i="11"/>
  <c r="J12" i="11"/>
  <c r="N12" i="11"/>
  <c r="W12" i="11"/>
  <c r="J13" i="11"/>
  <c r="X13" i="11" s="1"/>
  <c r="N13" i="11"/>
  <c r="W13" i="11"/>
  <c r="J14" i="11"/>
  <c r="N14" i="11"/>
  <c r="W14" i="11"/>
  <c r="J15" i="11"/>
  <c r="N15" i="11"/>
  <c r="W15" i="11"/>
  <c r="J16" i="11"/>
  <c r="N16" i="11"/>
  <c r="W16" i="11"/>
  <c r="J17" i="11"/>
  <c r="X17" i="11" s="1"/>
  <c r="N17" i="11"/>
  <c r="W17" i="11"/>
  <c r="J18" i="11"/>
  <c r="N18" i="11"/>
  <c r="W18" i="11"/>
  <c r="J19" i="11"/>
  <c r="N19" i="11"/>
  <c r="W19" i="11"/>
  <c r="J20" i="11"/>
  <c r="X20" i="11" s="1"/>
  <c r="N20" i="11"/>
  <c r="W20" i="11"/>
  <c r="J21" i="11"/>
  <c r="X21" i="11" s="1"/>
  <c r="N21" i="11"/>
  <c r="W21" i="11"/>
  <c r="J22" i="11"/>
  <c r="N22" i="11"/>
  <c r="W22" i="11"/>
  <c r="J23" i="11"/>
  <c r="N23" i="11"/>
  <c r="W23" i="11"/>
  <c r="J24" i="11"/>
  <c r="N24" i="11"/>
  <c r="W24" i="11"/>
  <c r="J25" i="11"/>
  <c r="X25" i="11" s="1"/>
  <c r="N25" i="11"/>
  <c r="W25" i="11"/>
  <c r="J26" i="11"/>
  <c r="N26" i="11"/>
  <c r="W26" i="11"/>
  <c r="J27" i="11"/>
  <c r="N27" i="11"/>
  <c r="W27" i="11"/>
  <c r="J28" i="11"/>
  <c r="X28" i="11" s="1"/>
  <c r="N28" i="11"/>
  <c r="W28" i="11"/>
  <c r="J29" i="11"/>
  <c r="X29" i="11" s="1"/>
  <c r="N29" i="11"/>
  <c r="W29" i="11"/>
  <c r="J30" i="11"/>
  <c r="N30" i="11"/>
  <c r="W30" i="11"/>
  <c r="J31" i="11"/>
  <c r="N31" i="11"/>
  <c r="W31" i="11"/>
  <c r="J32" i="11"/>
  <c r="N32" i="11"/>
  <c r="W32" i="11"/>
  <c r="J33" i="11"/>
  <c r="X33" i="11" s="1"/>
  <c r="N33" i="11"/>
  <c r="W33" i="11"/>
  <c r="J34" i="11"/>
  <c r="N34" i="11"/>
  <c r="W34" i="11"/>
  <c r="C37" i="11"/>
  <c r="C39" i="11" s="1"/>
  <c r="D37" i="11"/>
  <c r="E37" i="11"/>
  <c r="E39" i="11" s="1"/>
  <c r="F37" i="11"/>
  <c r="F39" i="11" s="1"/>
  <c r="G37" i="11"/>
  <c r="H37" i="11"/>
  <c r="H39" i="11" s="1"/>
  <c r="I37" i="11"/>
  <c r="I39" i="11" s="1"/>
  <c r="K37" i="11"/>
  <c r="L37" i="11"/>
  <c r="L39" i="11" s="1"/>
  <c r="M37" i="11"/>
  <c r="M39" i="11" s="1"/>
  <c r="O37" i="11"/>
  <c r="O39" i="11" s="1"/>
  <c r="P37" i="11"/>
  <c r="P39" i="11" s="1"/>
  <c r="Q37" i="11"/>
  <c r="Q39" i="11" s="1"/>
  <c r="R37" i="11"/>
  <c r="R39" i="11" s="1"/>
  <c r="S37" i="11"/>
  <c r="S39" i="11" s="1"/>
  <c r="T37" i="11"/>
  <c r="T39" i="11" s="1"/>
  <c r="U37" i="11"/>
  <c r="V37" i="11"/>
  <c r="J38" i="11"/>
  <c r="X38" i="11" s="1"/>
  <c r="N38" i="11"/>
  <c r="W38" i="11"/>
  <c r="G39" i="11"/>
  <c r="U39" i="11"/>
  <c r="V39" i="11"/>
  <c r="J7" i="10"/>
  <c r="N7" i="10"/>
  <c r="W7" i="10"/>
  <c r="J8" i="10"/>
  <c r="N8" i="10"/>
  <c r="W8" i="10"/>
  <c r="J9" i="10"/>
  <c r="N9" i="10"/>
  <c r="W9" i="10"/>
  <c r="J10" i="10"/>
  <c r="N10" i="10"/>
  <c r="W10" i="10"/>
  <c r="J12" i="10"/>
  <c r="N12" i="10"/>
  <c r="W12" i="10"/>
  <c r="J13" i="10"/>
  <c r="N13" i="10"/>
  <c r="W13" i="10"/>
  <c r="J14" i="10"/>
  <c r="N14" i="10"/>
  <c r="W14" i="10"/>
  <c r="J15" i="10"/>
  <c r="N15" i="10"/>
  <c r="W15" i="10"/>
  <c r="J16" i="10"/>
  <c r="N16" i="10"/>
  <c r="W16" i="10"/>
  <c r="J17" i="10"/>
  <c r="N17" i="10"/>
  <c r="W17" i="10"/>
  <c r="J18" i="10"/>
  <c r="N18" i="10"/>
  <c r="W18" i="10"/>
  <c r="J19" i="10"/>
  <c r="N19" i="10"/>
  <c r="W19" i="10"/>
  <c r="J20" i="10"/>
  <c r="N20" i="10"/>
  <c r="W20" i="10"/>
  <c r="J21" i="10"/>
  <c r="N21" i="10"/>
  <c r="W21" i="10"/>
  <c r="J22" i="10"/>
  <c r="N22" i="10"/>
  <c r="W22" i="10"/>
  <c r="J23" i="10"/>
  <c r="N23" i="10"/>
  <c r="W23" i="10"/>
  <c r="J24" i="10"/>
  <c r="N24" i="10"/>
  <c r="W24" i="10"/>
  <c r="J25" i="10"/>
  <c r="N25" i="10"/>
  <c r="W25" i="10"/>
  <c r="J26" i="10"/>
  <c r="N26" i="10"/>
  <c r="W26" i="10"/>
  <c r="J27" i="10"/>
  <c r="N27" i="10"/>
  <c r="W27" i="10"/>
  <c r="J28" i="10"/>
  <c r="N28" i="10"/>
  <c r="W28" i="10"/>
  <c r="J29" i="10"/>
  <c r="N29" i="10"/>
  <c r="W29" i="10"/>
  <c r="J30" i="10"/>
  <c r="N30" i="10"/>
  <c r="W30" i="10"/>
  <c r="J31" i="10"/>
  <c r="N31" i="10"/>
  <c r="W31" i="10"/>
  <c r="J32" i="10"/>
  <c r="N32" i="10"/>
  <c r="X32" i="10" s="1"/>
  <c r="W32" i="10"/>
  <c r="J33" i="10"/>
  <c r="N33" i="10"/>
  <c r="W33" i="10"/>
  <c r="X33" i="10" s="1"/>
  <c r="J34" i="10"/>
  <c r="N34" i="10"/>
  <c r="W34" i="10"/>
  <c r="C37" i="10"/>
  <c r="C39" i="10" s="1"/>
  <c r="D37" i="10"/>
  <c r="D39" i="10" s="1"/>
  <c r="E37" i="10"/>
  <c r="E39" i="10" s="1"/>
  <c r="F37" i="10"/>
  <c r="F39" i="10" s="1"/>
  <c r="G37" i="10"/>
  <c r="G39" i="10" s="1"/>
  <c r="H37" i="10"/>
  <c r="H39" i="10" s="1"/>
  <c r="I37" i="10"/>
  <c r="I39" i="10" s="1"/>
  <c r="K37" i="10"/>
  <c r="K39" i="10" s="1"/>
  <c r="L37" i="10"/>
  <c r="L39" i="10" s="1"/>
  <c r="M37" i="10"/>
  <c r="M39" i="10" s="1"/>
  <c r="O37" i="10"/>
  <c r="O39" i="10" s="1"/>
  <c r="P37" i="10"/>
  <c r="P39" i="10" s="1"/>
  <c r="Q37" i="10"/>
  <c r="Q39" i="10" s="1"/>
  <c r="R37" i="10"/>
  <c r="R39" i="10" s="1"/>
  <c r="S37" i="10"/>
  <c r="S39" i="10" s="1"/>
  <c r="T37" i="10"/>
  <c r="U37" i="10"/>
  <c r="U39" i="10" s="1"/>
  <c r="V37" i="10"/>
  <c r="V39" i="10" s="1"/>
  <c r="J38" i="10"/>
  <c r="N38" i="10"/>
  <c r="W38" i="10"/>
  <c r="P7" i="9"/>
  <c r="Y7" i="9"/>
  <c r="P8" i="9"/>
  <c r="Y8" i="9"/>
  <c r="P9" i="9"/>
  <c r="Y9" i="9"/>
  <c r="Z9" i="9" s="1"/>
  <c r="P10" i="9"/>
  <c r="Y10" i="9"/>
  <c r="P11" i="9"/>
  <c r="Y11" i="9"/>
  <c r="P12" i="9"/>
  <c r="Y12" i="9"/>
  <c r="P13" i="9"/>
  <c r="Y13" i="9"/>
  <c r="P14" i="9"/>
  <c r="Z14" i="9" s="1"/>
  <c r="Y14" i="9"/>
  <c r="P15" i="9"/>
  <c r="Y15" i="9"/>
  <c r="P16" i="9"/>
  <c r="Y16" i="9"/>
  <c r="P17" i="9"/>
  <c r="Z17" i="9" s="1"/>
  <c r="Y17" i="9"/>
  <c r="P18" i="9"/>
  <c r="Y18" i="9"/>
  <c r="P19" i="9"/>
  <c r="Y19" i="9"/>
  <c r="P20" i="9"/>
  <c r="Y20" i="9"/>
  <c r="P21" i="9"/>
  <c r="Y21" i="9"/>
  <c r="P22" i="9"/>
  <c r="Y22" i="9"/>
  <c r="P23" i="9"/>
  <c r="Z23" i="9" s="1"/>
  <c r="Y23" i="9"/>
  <c r="P24" i="9"/>
  <c r="Y24" i="9"/>
  <c r="P25" i="9"/>
  <c r="Y25" i="9"/>
  <c r="P26" i="9"/>
  <c r="Y26" i="9"/>
  <c r="P27" i="9"/>
  <c r="Y27" i="9"/>
  <c r="P28" i="9"/>
  <c r="Y28" i="9"/>
  <c r="P29" i="9"/>
  <c r="Y29" i="9"/>
  <c r="P30" i="9"/>
  <c r="Y30" i="9"/>
  <c r="P31" i="9"/>
  <c r="Y31" i="9"/>
  <c r="P32" i="9"/>
  <c r="Y32" i="9"/>
  <c r="P33" i="9"/>
  <c r="Y33" i="9"/>
  <c r="M36" i="9"/>
  <c r="M38" i="9" s="1"/>
  <c r="N36" i="9"/>
  <c r="N38" i="9" s="1"/>
  <c r="O36" i="9"/>
  <c r="O38" i="9" s="1"/>
  <c r="Q36" i="9"/>
  <c r="R36" i="9"/>
  <c r="R38" i="9" s="1"/>
  <c r="S36" i="9"/>
  <c r="S38" i="9" s="1"/>
  <c r="T36" i="9"/>
  <c r="T38" i="9" s="1"/>
  <c r="U36" i="9"/>
  <c r="U38" i="9" s="1"/>
  <c r="V36" i="9"/>
  <c r="V38" i="9" s="1"/>
  <c r="W36" i="9"/>
  <c r="W38" i="9" s="1"/>
  <c r="X36" i="9"/>
  <c r="X38" i="9" s="1"/>
  <c r="P37" i="9"/>
  <c r="Y37" i="9"/>
  <c r="O35" i="6"/>
  <c r="O37" i="6" s="1"/>
  <c r="N22" i="6"/>
  <c r="N13" i="6"/>
  <c r="J7" i="8"/>
  <c r="N7" i="8"/>
  <c r="W7" i="8"/>
  <c r="J8" i="8"/>
  <c r="N8" i="8"/>
  <c r="W8" i="8"/>
  <c r="J9" i="8"/>
  <c r="N9" i="8"/>
  <c r="W9" i="8"/>
  <c r="J10" i="8"/>
  <c r="N10" i="8"/>
  <c r="W10" i="8"/>
  <c r="J11" i="8"/>
  <c r="N11" i="8"/>
  <c r="W11" i="8"/>
  <c r="J12" i="8"/>
  <c r="N12" i="8"/>
  <c r="W12" i="8"/>
  <c r="J13" i="8"/>
  <c r="N13" i="8"/>
  <c r="W13" i="8"/>
  <c r="J14" i="8"/>
  <c r="N14" i="8"/>
  <c r="W14" i="8"/>
  <c r="J15" i="8"/>
  <c r="N15" i="8"/>
  <c r="W15" i="8"/>
  <c r="J16" i="8"/>
  <c r="N16" i="8"/>
  <c r="W16" i="8"/>
  <c r="J17" i="8"/>
  <c r="N17" i="8"/>
  <c r="W17" i="8"/>
  <c r="J18" i="8"/>
  <c r="N18" i="8"/>
  <c r="W18" i="8"/>
  <c r="J19" i="8"/>
  <c r="N19" i="8"/>
  <c r="W19" i="8"/>
  <c r="J20" i="8"/>
  <c r="N20" i="8"/>
  <c r="W20" i="8"/>
  <c r="J21" i="8"/>
  <c r="N21" i="8"/>
  <c r="W21" i="8"/>
  <c r="J22" i="8"/>
  <c r="N22" i="8"/>
  <c r="W22" i="8"/>
  <c r="J23" i="8"/>
  <c r="N23" i="8"/>
  <c r="W23" i="8"/>
  <c r="J24" i="8"/>
  <c r="N24" i="8"/>
  <c r="W24" i="8"/>
  <c r="J25" i="8"/>
  <c r="N25" i="8"/>
  <c r="W25" i="8"/>
  <c r="J26" i="8"/>
  <c r="N26" i="8"/>
  <c r="W26" i="8"/>
  <c r="J27" i="8"/>
  <c r="N27" i="8"/>
  <c r="W27" i="8"/>
  <c r="J28" i="8"/>
  <c r="N28" i="8"/>
  <c r="W28" i="8"/>
  <c r="J29" i="8"/>
  <c r="N29" i="8"/>
  <c r="W29" i="8"/>
  <c r="J30" i="8"/>
  <c r="N30" i="8"/>
  <c r="W30" i="8"/>
  <c r="J31" i="8"/>
  <c r="N31" i="8"/>
  <c r="W31" i="8"/>
  <c r="J32" i="8"/>
  <c r="N32" i="8"/>
  <c r="W32" i="8"/>
  <c r="J33" i="8"/>
  <c r="N33" i="8"/>
  <c r="W33" i="8"/>
  <c r="J35" i="8"/>
  <c r="N35" i="8"/>
  <c r="W35" i="8"/>
  <c r="C36" i="8"/>
  <c r="C38" i="8" s="1"/>
  <c r="D36" i="8"/>
  <c r="E36" i="8"/>
  <c r="E38" i="8" s="1"/>
  <c r="F36" i="8"/>
  <c r="F38" i="8" s="1"/>
  <c r="G36" i="8"/>
  <c r="G38" i="8" s="1"/>
  <c r="H36" i="8"/>
  <c r="H38" i="8" s="1"/>
  <c r="I36" i="8"/>
  <c r="I38" i="8" s="1"/>
  <c r="K36" i="8"/>
  <c r="K38" i="8" s="1"/>
  <c r="L36" i="8"/>
  <c r="L38" i="8" s="1"/>
  <c r="M36" i="8"/>
  <c r="M38" i="8" s="1"/>
  <c r="O36" i="8"/>
  <c r="O38" i="8" s="1"/>
  <c r="P36" i="8"/>
  <c r="P38" i="8" s="1"/>
  <c r="Q36" i="8"/>
  <c r="Q38" i="8" s="1"/>
  <c r="R36" i="8"/>
  <c r="R38" i="8" s="1"/>
  <c r="S36" i="8"/>
  <c r="S38" i="8" s="1"/>
  <c r="T36" i="8"/>
  <c r="T38" i="8" s="1"/>
  <c r="U36" i="8"/>
  <c r="U38" i="8" s="1"/>
  <c r="V36" i="8"/>
  <c r="V38" i="8" s="1"/>
  <c r="J37" i="8"/>
  <c r="N37" i="8"/>
  <c r="X37" i="8" s="1"/>
  <c r="W37" i="8"/>
  <c r="J7" i="6"/>
  <c r="N7" i="6"/>
  <c r="W7" i="6"/>
  <c r="J8" i="6"/>
  <c r="N8" i="6"/>
  <c r="W8" i="6"/>
  <c r="J9" i="6"/>
  <c r="N9" i="6"/>
  <c r="W9" i="6"/>
  <c r="J10" i="6"/>
  <c r="X10" i="6" s="1"/>
  <c r="N10" i="6"/>
  <c r="W10" i="6"/>
  <c r="J11" i="6"/>
  <c r="N11" i="6"/>
  <c r="W11" i="6"/>
  <c r="J12" i="6"/>
  <c r="N12" i="6"/>
  <c r="W12" i="6"/>
  <c r="J13" i="6"/>
  <c r="X13" i="6" s="1"/>
  <c r="W13" i="6"/>
  <c r="J14" i="6"/>
  <c r="N14" i="6"/>
  <c r="W14" i="6"/>
  <c r="J15" i="6"/>
  <c r="N15" i="6"/>
  <c r="W15" i="6"/>
  <c r="J16" i="6"/>
  <c r="N16" i="6"/>
  <c r="W16" i="6"/>
  <c r="J17" i="6"/>
  <c r="X17" i="6" s="1"/>
  <c r="N17" i="6"/>
  <c r="W17" i="6"/>
  <c r="J18" i="6"/>
  <c r="N18" i="6"/>
  <c r="W18" i="6"/>
  <c r="J19" i="6"/>
  <c r="N19" i="6"/>
  <c r="W19" i="6"/>
  <c r="J20" i="6"/>
  <c r="N20" i="6"/>
  <c r="W20" i="6"/>
  <c r="J21" i="6"/>
  <c r="X21" i="6" s="1"/>
  <c r="N21" i="6"/>
  <c r="W21" i="6"/>
  <c r="W22" i="6"/>
  <c r="J23" i="6"/>
  <c r="N23" i="6"/>
  <c r="W23" i="6"/>
  <c r="J24" i="6"/>
  <c r="X24" i="6" s="1"/>
  <c r="N24" i="6"/>
  <c r="W24" i="6"/>
  <c r="J25" i="6"/>
  <c r="N25" i="6"/>
  <c r="W25" i="6"/>
  <c r="J26" i="6"/>
  <c r="N26" i="6"/>
  <c r="W26" i="6"/>
  <c r="J27" i="6"/>
  <c r="N27" i="6"/>
  <c r="W27" i="6"/>
  <c r="J28" i="6"/>
  <c r="X28" i="6" s="1"/>
  <c r="N28" i="6"/>
  <c r="W28" i="6"/>
  <c r="J29" i="6"/>
  <c r="N29" i="6"/>
  <c r="W29" i="6"/>
  <c r="J30" i="6"/>
  <c r="N30" i="6"/>
  <c r="W30" i="6"/>
  <c r="J31" i="6"/>
  <c r="N31" i="6"/>
  <c r="W31" i="6"/>
  <c r="J32" i="6"/>
  <c r="X32" i="6" s="1"/>
  <c r="N32" i="6"/>
  <c r="W32" i="6"/>
  <c r="J33" i="6"/>
  <c r="N33" i="6"/>
  <c r="W33" i="6"/>
  <c r="J34" i="6"/>
  <c r="N34" i="6"/>
  <c r="W34" i="6"/>
  <c r="C35" i="6"/>
  <c r="C37" i="6" s="1"/>
  <c r="D35" i="6"/>
  <c r="D37" i="6" s="1"/>
  <c r="E35" i="6"/>
  <c r="E37" i="6" s="1"/>
  <c r="F35" i="6"/>
  <c r="F37" i="6" s="1"/>
  <c r="G35" i="6"/>
  <c r="G37" i="6" s="1"/>
  <c r="I35" i="6"/>
  <c r="I37" i="6" s="1"/>
  <c r="K35" i="6"/>
  <c r="L35" i="6"/>
  <c r="L37" i="6" s="1"/>
  <c r="M35" i="6"/>
  <c r="M37" i="6" s="1"/>
  <c r="P35" i="6"/>
  <c r="P37" i="6" s="1"/>
  <c r="Q35" i="6"/>
  <c r="Q37" i="6" s="1"/>
  <c r="R35" i="6"/>
  <c r="R37" i="6" s="1"/>
  <c r="S35" i="6"/>
  <c r="S37" i="6" s="1"/>
  <c r="T35" i="6"/>
  <c r="T37" i="6" s="1"/>
  <c r="U35" i="6"/>
  <c r="U37" i="6" s="1"/>
  <c r="V35" i="6"/>
  <c r="V37" i="6" s="1"/>
  <c r="J36" i="6"/>
  <c r="N36" i="6"/>
  <c r="W36" i="6"/>
  <c r="N36" i="5"/>
  <c r="J36" i="5"/>
  <c r="J8" i="5"/>
  <c r="N8" i="5"/>
  <c r="W8" i="5"/>
  <c r="J9" i="5"/>
  <c r="N9" i="5"/>
  <c r="W9" i="5"/>
  <c r="J10" i="5"/>
  <c r="N10" i="5"/>
  <c r="W10" i="5"/>
  <c r="J11" i="5"/>
  <c r="N11" i="5"/>
  <c r="W11" i="5"/>
  <c r="J12" i="5"/>
  <c r="N12" i="5"/>
  <c r="W12" i="5"/>
  <c r="J13" i="5"/>
  <c r="N13" i="5"/>
  <c r="W13" i="5"/>
  <c r="J14" i="5"/>
  <c r="N14" i="5"/>
  <c r="W14" i="5"/>
  <c r="J15" i="5"/>
  <c r="N15" i="5"/>
  <c r="W15" i="5"/>
  <c r="N16" i="5"/>
  <c r="W16" i="5"/>
  <c r="J16" i="5"/>
  <c r="J17" i="5"/>
  <c r="N17" i="5"/>
  <c r="W17" i="5"/>
  <c r="J18" i="5"/>
  <c r="N18" i="5"/>
  <c r="W18" i="5"/>
  <c r="J19" i="5"/>
  <c r="N19" i="5"/>
  <c r="W19" i="5"/>
  <c r="J20" i="5"/>
  <c r="N20" i="5"/>
  <c r="W20" i="5"/>
  <c r="J21" i="5"/>
  <c r="N21" i="5"/>
  <c r="W21" i="5"/>
  <c r="J22" i="5"/>
  <c r="N22" i="5"/>
  <c r="W22" i="5"/>
  <c r="J23" i="5"/>
  <c r="N23" i="5"/>
  <c r="W23" i="5"/>
  <c r="W24" i="5"/>
  <c r="J24" i="5"/>
  <c r="N24" i="5"/>
  <c r="J25" i="5"/>
  <c r="N25" i="5"/>
  <c r="W25" i="5"/>
  <c r="J26" i="5"/>
  <c r="N26" i="5"/>
  <c r="W26" i="5"/>
  <c r="J27" i="5"/>
  <c r="N27" i="5"/>
  <c r="W27" i="5"/>
  <c r="J28" i="5"/>
  <c r="N28" i="5"/>
  <c r="W28" i="5"/>
  <c r="J29" i="5"/>
  <c r="N29" i="5"/>
  <c r="W29" i="5"/>
  <c r="J30" i="5"/>
  <c r="N30" i="5"/>
  <c r="W30" i="5"/>
  <c r="N31" i="5"/>
  <c r="J31" i="5"/>
  <c r="W31" i="5"/>
  <c r="J32" i="5"/>
  <c r="N32" i="5"/>
  <c r="W32" i="5"/>
  <c r="J33" i="5"/>
  <c r="N33" i="5"/>
  <c r="W33" i="5"/>
  <c r="J34" i="5"/>
  <c r="N34" i="5"/>
  <c r="W34" i="5"/>
  <c r="E35" i="5"/>
  <c r="E37" i="5" s="1"/>
  <c r="G35" i="5"/>
  <c r="G37" i="5" s="1"/>
  <c r="H35" i="5"/>
  <c r="H37" i="5" s="1"/>
  <c r="I35" i="5"/>
  <c r="I37" i="5" s="1"/>
  <c r="F35" i="5"/>
  <c r="F37" i="5" s="1"/>
  <c r="C35" i="5"/>
  <c r="C37" i="5" s="1"/>
  <c r="D35" i="5"/>
  <c r="D37" i="5" s="1"/>
  <c r="K35" i="5"/>
  <c r="K37" i="5" s="1"/>
  <c r="L35" i="5"/>
  <c r="L37" i="5" s="1"/>
  <c r="M35" i="5"/>
  <c r="O35" i="5"/>
  <c r="O37" i="5" s="1"/>
  <c r="P35" i="5"/>
  <c r="P37" i="5" s="1"/>
  <c r="Q35" i="5"/>
  <c r="Q37" i="5" s="1"/>
  <c r="R35" i="5"/>
  <c r="R37" i="5" s="1"/>
  <c r="S35" i="5"/>
  <c r="S37" i="5" s="1"/>
  <c r="T35" i="5"/>
  <c r="T37" i="5" s="1"/>
  <c r="U35" i="5"/>
  <c r="U37" i="5" s="1"/>
  <c r="V35" i="5"/>
  <c r="V37" i="5" s="1"/>
  <c r="J7" i="5"/>
  <c r="N7" i="5"/>
  <c r="W7" i="5"/>
  <c r="Z35" i="5"/>
  <c r="W36" i="5"/>
  <c r="W36" i="4"/>
  <c r="X36" i="4" s="1"/>
  <c r="C35" i="4"/>
  <c r="C37" i="4" s="1"/>
  <c r="D35" i="4"/>
  <c r="D37" i="4" s="1"/>
  <c r="E35" i="4"/>
  <c r="E37" i="4" s="1"/>
  <c r="F35" i="4"/>
  <c r="F37" i="4" s="1"/>
  <c r="G35" i="4"/>
  <c r="G37" i="4" s="1"/>
  <c r="H35" i="4"/>
  <c r="H37" i="4" s="1"/>
  <c r="I35" i="4"/>
  <c r="I37" i="4" s="1"/>
  <c r="K35" i="4"/>
  <c r="L35" i="4"/>
  <c r="L37" i="4"/>
  <c r="M35" i="4"/>
  <c r="M37" i="4" s="1"/>
  <c r="O35" i="4"/>
  <c r="P35" i="4"/>
  <c r="Q35" i="4"/>
  <c r="Q37" i="4" s="1"/>
  <c r="R35" i="4"/>
  <c r="R37" i="4" s="1"/>
  <c r="S35" i="4"/>
  <c r="S37" i="4" s="1"/>
  <c r="T35" i="4"/>
  <c r="T37" i="4"/>
  <c r="U35" i="4"/>
  <c r="U37" i="4" s="1"/>
  <c r="V35" i="4"/>
  <c r="V37" i="4" s="1"/>
  <c r="J9" i="4"/>
  <c r="J8" i="4"/>
  <c r="J26" i="4"/>
  <c r="N26" i="4"/>
  <c r="W26" i="4"/>
  <c r="N18" i="4"/>
  <c r="N8" i="4"/>
  <c r="W8" i="4"/>
  <c r="N9" i="4"/>
  <c r="W9" i="4"/>
  <c r="J10" i="4"/>
  <c r="N10" i="4"/>
  <c r="W10" i="4"/>
  <c r="J13" i="4"/>
  <c r="N13" i="4"/>
  <c r="W13" i="4"/>
  <c r="N14" i="4"/>
  <c r="W14" i="4"/>
  <c r="J14" i="4"/>
  <c r="J15" i="4"/>
  <c r="N15" i="4"/>
  <c r="W15" i="4"/>
  <c r="J16" i="4"/>
  <c r="N16" i="4"/>
  <c r="W16" i="4"/>
  <c r="J17" i="4"/>
  <c r="N17" i="4"/>
  <c r="W17" i="4"/>
  <c r="J18" i="4"/>
  <c r="W18" i="4"/>
  <c r="J19" i="4"/>
  <c r="N19" i="4"/>
  <c r="W19" i="4"/>
  <c r="J21" i="4"/>
  <c r="N21" i="4"/>
  <c r="W21" i="4"/>
  <c r="J22" i="4"/>
  <c r="N22" i="4"/>
  <c r="W22" i="4"/>
  <c r="J24" i="4"/>
  <c r="N24" i="4"/>
  <c r="W24" i="4"/>
  <c r="N25" i="4"/>
  <c r="W25" i="4"/>
  <c r="J25" i="4"/>
  <c r="N27" i="4"/>
  <c r="W27" i="4"/>
  <c r="J27" i="4"/>
  <c r="J28" i="4"/>
  <c r="N28" i="4"/>
  <c r="W28" i="4"/>
  <c r="N29" i="4"/>
  <c r="W29" i="4"/>
  <c r="J29" i="4"/>
  <c r="J30" i="4"/>
  <c r="N30" i="4"/>
  <c r="W30" i="4"/>
  <c r="J31" i="4"/>
  <c r="N31" i="4"/>
  <c r="W31" i="4"/>
  <c r="J32" i="4"/>
  <c r="N32" i="4"/>
  <c r="W32" i="4"/>
  <c r="J33" i="4"/>
  <c r="N33" i="4"/>
  <c r="W33" i="4"/>
  <c r="J34" i="4"/>
  <c r="N34" i="4"/>
  <c r="W34" i="4"/>
  <c r="J7" i="4"/>
  <c r="N7" i="4"/>
  <c r="W7" i="4"/>
  <c r="N20" i="4"/>
  <c r="J23" i="4"/>
  <c r="N23" i="4"/>
  <c r="W23" i="4"/>
  <c r="J20" i="4"/>
  <c r="W20" i="4"/>
  <c r="N12" i="4"/>
  <c r="X12" i="4" s="1"/>
  <c r="W12" i="4"/>
  <c r="J12" i="4"/>
  <c r="N11" i="4"/>
  <c r="J11" i="4"/>
  <c r="W11" i="4"/>
  <c r="I13" i="1"/>
  <c r="M13" i="1"/>
  <c r="V7" i="1"/>
  <c r="I7" i="1"/>
  <c r="M7" i="1"/>
  <c r="V8" i="1"/>
  <c r="I8" i="1"/>
  <c r="M8" i="1"/>
  <c r="V9" i="1"/>
  <c r="I9" i="1"/>
  <c r="M9" i="1"/>
  <c r="V10" i="1"/>
  <c r="I10" i="1"/>
  <c r="M10" i="1"/>
  <c r="V11" i="1"/>
  <c r="I11" i="1"/>
  <c r="M11" i="1"/>
  <c r="V12" i="1"/>
  <c r="I12" i="1"/>
  <c r="M12" i="1"/>
  <c r="V13" i="1"/>
  <c r="V14" i="1"/>
  <c r="I14" i="1"/>
  <c r="M14" i="1"/>
  <c r="V15" i="1"/>
  <c r="I15" i="1"/>
  <c r="M15" i="1"/>
  <c r="V16" i="1"/>
  <c r="I16" i="1"/>
  <c r="M16" i="1"/>
  <c r="V17" i="1"/>
  <c r="I17" i="1"/>
  <c r="M17" i="1"/>
  <c r="V18" i="1"/>
  <c r="I18" i="1"/>
  <c r="M18" i="1"/>
  <c r="V19" i="1"/>
  <c r="I19" i="1"/>
  <c r="M19" i="1"/>
  <c r="V20" i="1"/>
  <c r="I20" i="1"/>
  <c r="M20" i="1"/>
  <c r="V21" i="1"/>
  <c r="I21" i="1"/>
  <c r="M21" i="1"/>
  <c r="V22" i="1"/>
  <c r="I22" i="1"/>
  <c r="M22" i="1"/>
  <c r="V23" i="1"/>
  <c r="I23" i="1"/>
  <c r="M23" i="1"/>
  <c r="V24" i="1"/>
  <c r="M24" i="1"/>
  <c r="I24" i="1"/>
  <c r="V25" i="1"/>
  <c r="I25" i="1"/>
  <c r="M25" i="1"/>
  <c r="V26" i="1"/>
  <c r="I26" i="1"/>
  <c r="M26" i="1"/>
  <c r="V27" i="1"/>
  <c r="I27" i="1"/>
  <c r="M27" i="1"/>
  <c r="V28" i="1"/>
  <c r="M28" i="1"/>
  <c r="I28" i="1"/>
  <c r="V29" i="1"/>
  <c r="I29" i="1"/>
  <c r="M29" i="1"/>
  <c r="V30" i="1"/>
  <c r="I30" i="1"/>
  <c r="M30" i="1"/>
  <c r="V31" i="1"/>
  <c r="I31" i="1"/>
  <c r="M31" i="1"/>
  <c r="V32" i="1"/>
  <c r="I32" i="1"/>
  <c r="M32" i="1"/>
  <c r="V33" i="1"/>
  <c r="I33" i="1"/>
  <c r="M33" i="1"/>
  <c r="N34" i="1"/>
  <c r="O34" i="1"/>
  <c r="P34" i="1"/>
  <c r="Q34" i="1"/>
  <c r="R34" i="1"/>
  <c r="S34" i="1"/>
  <c r="T34" i="1"/>
  <c r="U34" i="1"/>
  <c r="B34" i="1"/>
  <c r="H34" i="1"/>
  <c r="D34" i="1"/>
  <c r="E34" i="1"/>
  <c r="F34" i="1"/>
  <c r="G34" i="1"/>
  <c r="C34" i="1"/>
  <c r="L34" i="1"/>
  <c r="J34" i="1"/>
  <c r="K34" i="1"/>
  <c r="I6" i="1"/>
  <c r="M6" i="1"/>
  <c r="V6" i="1"/>
  <c r="V36" i="21"/>
  <c r="V35" i="21"/>
  <c r="N40" i="21"/>
  <c r="N42" i="21" s="1"/>
  <c r="P37" i="4"/>
  <c r="N38" i="13"/>
  <c r="N40" i="13" s="1"/>
  <c r="C38" i="9"/>
  <c r="V23" i="23"/>
  <c r="V17" i="23"/>
  <c r="V9" i="23"/>
  <c r="K42" i="23"/>
  <c r="V19" i="24"/>
  <c r="V12" i="24"/>
  <c r="V26" i="24"/>
  <c r="V14" i="24"/>
  <c r="V31" i="24"/>
  <c r="V28" i="24"/>
  <c r="V32" i="24"/>
  <c r="Z27" i="9"/>
  <c r="T39" i="10"/>
  <c r="W37" i="12"/>
  <c r="W39" i="12" s="1"/>
  <c r="X12" i="12"/>
  <c r="C39" i="12"/>
  <c r="S40" i="15"/>
  <c r="X31" i="15"/>
  <c r="X19" i="14"/>
  <c r="X14" i="14"/>
  <c r="M42" i="17"/>
  <c r="X28" i="18"/>
  <c r="X16" i="18"/>
  <c r="X12" i="18"/>
  <c r="X25" i="18"/>
  <c r="X21" i="18"/>
  <c r="K42" i="18"/>
  <c r="Q40" i="19"/>
  <c r="F40" i="19"/>
  <c r="L40" i="20"/>
  <c r="N40" i="20" s="1"/>
  <c r="N42" i="20" s="1"/>
  <c r="C42" i="23"/>
  <c r="V20" i="24"/>
  <c r="U21" i="24"/>
  <c r="U15" i="25"/>
  <c r="U19" i="25"/>
  <c r="L33" i="24"/>
  <c r="V13" i="26"/>
  <c r="V27" i="26"/>
  <c r="V26" i="26"/>
  <c r="V20" i="26"/>
  <c r="N25" i="26"/>
  <c r="K36" i="26"/>
  <c r="M34" i="26"/>
  <c r="M36" i="26" s="1"/>
  <c r="U12" i="26"/>
  <c r="U18" i="27"/>
  <c r="U12" i="27"/>
  <c r="U11" i="27"/>
  <c r="I20" i="27"/>
  <c r="O36" i="26"/>
  <c r="V16" i="26"/>
  <c r="X20" i="17"/>
  <c r="X16" i="17"/>
  <c r="X13" i="17"/>
  <c r="X29" i="17"/>
  <c r="X37" i="17"/>
  <c r="X30" i="17"/>
  <c r="X27" i="17"/>
  <c r="X31" i="17"/>
  <c r="X17" i="17"/>
  <c r="X12" i="17"/>
  <c r="X7" i="17"/>
  <c r="X30" i="18"/>
  <c r="X7" i="18"/>
  <c r="X36" i="18"/>
  <c r="X15" i="18"/>
  <c r="X11" i="18"/>
  <c r="X14" i="18"/>
  <c r="C42" i="18"/>
  <c r="W32" i="30"/>
  <c r="W30" i="30"/>
  <c r="W28" i="30"/>
  <c r="P36" i="30"/>
  <c r="V19" i="30"/>
  <c r="W19" i="30" s="1"/>
  <c r="U16" i="28"/>
  <c r="W27" i="30"/>
  <c r="W33" i="30"/>
  <c r="W20" i="30"/>
  <c r="W24" i="30"/>
  <c r="W23" i="30"/>
  <c r="W26" i="30"/>
  <c r="W9" i="30"/>
  <c r="W17" i="30"/>
  <c r="W16" i="30"/>
  <c r="O34" i="30"/>
  <c r="M36" i="30"/>
  <c r="W7" i="31"/>
  <c r="C36" i="31"/>
  <c r="M20" i="28"/>
  <c r="K37" i="6"/>
  <c r="D38" i="8"/>
  <c r="K39" i="11"/>
  <c r="X33" i="12"/>
  <c r="X21" i="12"/>
  <c r="V34" i="30"/>
  <c r="V36" i="30" s="1"/>
  <c r="X29" i="4"/>
  <c r="X31" i="6"/>
  <c r="X10" i="13"/>
  <c r="Z7" i="9"/>
  <c r="Z34" i="9"/>
  <c r="X33" i="16"/>
  <c r="X36" i="10"/>
  <c r="X36" i="12"/>
  <c r="X38" i="14"/>
  <c r="X37" i="16"/>
  <c r="X36" i="19"/>
  <c r="Y36" i="19" s="1"/>
  <c r="X18" i="14"/>
  <c r="X36" i="11"/>
  <c r="X13" i="14"/>
  <c r="O42" i="21"/>
  <c r="U19" i="22"/>
  <c r="G42" i="23"/>
  <c r="V38" i="20"/>
  <c r="V41" i="20"/>
  <c r="V8" i="21"/>
  <c r="U11" i="22"/>
  <c r="V38" i="23"/>
  <c r="V23" i="20"/>
  <c r="V10" i="21"/>
  <c r="T20" i="28"/>
  <c r="W33" i="31"/>
  <c r="I20" i="32"/>
  <c r="M20" i="32"/>
  <c r="U10" i="32"/>
  <c r="U14" i="32"/>
  <c r="U18" i="32"/>
  <c r="U16" i="32"/>
  <c r="W35" i="31"/>
  <c r="X35" i="31" s="1"/>
  <c r="X36" i="31" s="1"/>
  <c r="G7" i="33"/>
  <c r="I7" i="33" s="1"/>
  <c r="G18" i="33"/>
  <c r="I18" i="33" s="1"/>
  <c r="W8" i="31"/>
  <c r="W14" i="31"/>
  <c r="M36" i="31"/>
  <c r="W15" i="31"/>
  <c r="W32" i="31"/>
  <c r="G11" i="33"/>
  <c r="I11" i="33" s="1"/>
  <c r="W30" i="35"/>
  <c r="W20" i="35"/>
  <c r="R37" i="35"/>
  <c r="W28" i="35"/>
  <c r="W34" i="35"/>
  <c r="W32" i="35"/>
  <c r="W25" i="35"/>
  <c r="W15" i="35"/>
  <c r="W13" i="35"/>
  <c r="W21" i="35"/>
  <c r="W17" i="35"/>
  <c r="W16" i="35"/>
  <c r="W9" i="35"/>
  <c r="P37" i="35"/>
  <c r="U18" i="34"/>
  <c r="U16" i="34"/>
  <c r="U13" i="34"/>
  <c r="U12" i="34"/>
  <c r="U11" i="34"/>
  <c r="U10" i="34"/>
  <c r="W12" i="35"/>
  <c r="W19" i="35"/>
  <c r="O35" i="35"/>
  <c r="O37" i="35" s="1"/>
  <c r="M37" i="35"/>
  <c r="W33" i="36"/>
  <c r="U18" i="37"/>
  <c r="U17" i="37"/>
  <c r="W11" i="36"/>
  <c r="W32" i="36"/>
  <c r="W30" i="36"/>
  <c r="W24" i="36"/>
  <c r="W29" i="36"/>
  <c r="W34" i="36"/>
  <c r="W26" i="36"/>
  <c r="W12" i="36"/>
  <c r="M37" i="36"/>
  <c r="W18" i="36"/>
  <c r="W19" i="36"/>
  <c r="L37" i="36"/>
  <c r="W36" i="36"/>
  <c r="U10" i="37"/>
  <c r="U9" i="37"/>
  <c r="I20" i="37"/>
  <c r="N37" i="36"/>
  <c r="W8" i="36"/>
  <c r="Q37" i="36"/>
  <c r="W16" i="36"/>
  <c r="Z27" i="38"/>
  <c r="U12" i="39"/>
  <c r="M20" i="39"/>
  <c r="U16" i="39"/>
  <c r="U14" i="39"/>
  <c r="U18" i="39"/>
  <c r="U13" i="39"/>
  <c r="U17" i="39"/>
  <c r="L36" i="9" l="1"/>
  <c r="X32" i="11"/>
  <c r="X24" i="11"/>
  <c r="X16" i="11"/>
  <c r="X31" i="12"/>
  <c r="X15" i="12"/>
  <c r="U7" i="39"/>
  <c r="K34" i="30"/>
  <c r="K36" i="30" s="1"/>
  <c r="J40" i="17"/>
  <c r="U19" i="26"/>
  <c r="N40" i="18"/>
  <c r="N42" i="18" s="1"/>
  <c r="X27" i="4"/>
  <c r="X38" i="10"/>
  <c r="K42" i="17"/>
  <c r="X32" i="18"/>
  <c r="X27" i="18"/>
  <c r="X18" i="18"/>
  <c r="X9" i="18"/>
  <c r="X37" i="13"/>
  <c r="X36" i="17"/>
  <c r="X13" i="19"/>
  <c r="Y13" i="19" s="1"/>
  <c r="V28" i="20"/>
  <c r="V19" i="20"/>
  <c r="V15" i="20"/>
  <c r="V30" i="21"/>
  <c r="V26" i="21"/>
  <c r="V22" i="21"/>
  <c r="V18" i="21"/>
  <c r="V14" i="21"/>
  <c r="T20" i="22"/>
  <c r="V29" i="23"/>
  <c r="X29" i="23" s="1"/>
  <c r="V7" i="24"/>
  <c r="V17" i="24"/>
  <c r="V22" i="24"/>
  <c r="V30" i="24"/>
  <c r="V32" i="26"/>
  <c r="W23" i="35"/>
  <c r="W14" i="36"/>
  <c r="K35" i="35"/>
  <c r="K37" i="35" s="1"/>
  <c r="G21" i="33"/>
  <c r="I21" i="33" s="1"/>
  <c r="K34" i="31"/>
  <c r="K36" i="31" s="1"/>
  <c r="J38" i="15"/>
  <c r="J40" i="15" s="1"/>
  <c r="U7" i="25"/>
  <c r="K35" i="36"/>
  <c r="K37" i="36" s="1"/>
  <c r="J38" i="16"/>
  <c r="J40" i="16" s="1"/>
  <c r="X30" i="12"/>
  <c r="X20" i="13"/>
  <c r="X7" i="13"/>
  <c r="U17" i="28"/>
  <c r="N37" i="10"/>
  <c r="N39" i="10" s="1"/>
  <c r="V34" i="23"/>
  <c r="U8" i="37"/>
  <c r="U12" i="37"/>
  <c r="U16" i="37"/>
  <c r="J37" i="12"/>
  <c r="J39" i="12" s="1"/>
  <c r="X17" i="12"/>
  <c r="X26" i="18"/>
  <c r="X17" i="18"/>
  <c r="X13" i="18"/>
  <c r="X35" i="16"/>
  <c r="X25" i="17"/>
  <c r="V25" i="20"/>
  <c r="V34" i="21"/>
  <c r="M20" i="22"/>
  <c r="V41" i="23"/>
  <c r="V18" i="24"/>
  <c r="V23" i="24"/>
  <c r="V27" i="24"/>
  <c r="U17" i="25"/>
  <c r="U13" i="27"/>
  <c r="U17" i="27"/>
  <c r="V23" i="26"/>
  <c r="O36" i="30"/>
  <c r="X16" i="12"/>
  <c r="X7" i="12"/>
  <c r="X31" i="13"/>
  <c r="X27" i="13"/>
  <c r="X23" i="13"/>
  <c r="M20" i="34"/>
  <c r="W35" i="5"/>
  <c r="W37" i="11"/>
  <c r="W39" i="11" s="1"/>
  <c r="P40" i="16"/>
  <c r="M33" i="24"/>
  <c r="M35" i="24" s="1"/>
  <c r="J39" i="14"/>
  <c r="J41" i="14" s="1"/>
  <c r="X36" i="6"/>
  <c r="X18" i="13"/>
  <c r="X17" i="19"/>
  <c r="Y17" i="19" s="1"/>
  <c r="X21" i="19"/>
  <c r="Y21" i="19" s="1"/>
  <c r="W37" i="5"/>
  <c r="Z18" i="9"/>
  <c r="X29" i="14"/>
  <c r="X25" i="14"/>
  <c r="X17" i="14"/>
  <c r="X12" i="14"/>
  <c r="X30" i="15"/>
  <c r="X26" i="15"/>
  <c r="X23" i="19"/>
  <c r="Y23" i="19" s="1"/>
  <c r="V11" i="26"/>
  <c r="W23" i="31"/>
  <c r="W22" i="35"/>
  <c r="J40" i="23"/>
  <c r="J42" i="23" s="1"/>
  <c r="W35" i="6"/>
  <c r="W37" i="6" s="1"/>
  <c r="K40" i="15"/>
  <c r="J36" i="8"/>
  <c r="J38" i="8" s="1"/>
  <c r="J40" i="18"/>
  <c r="J42" i="18" s="1"/>
  <c r="W40" i="17"/>
  <c r="W42" i="17" s="1"/>
  <c r="V19" i="26"/>
  <c r="J34" i="26"/>
  <c r="J36" i="26" s="1"/>
  <c r="T20" i="27"/>
  <c r="W39" i="14"/>
  <c r="W41" i="14" s="1"/>
  <c r="J33" i="24"/>
  <c r="J35" i="24" s="1"/>
  <c r="U7" i="22"/>
  <c r="U40" i="21"/>
  <c r="U42" i="21" s="1"/>
  <c r="J38" i="13"/>
  <c r="J40" i="13" s="1"/>
  <c r="C40" i="13"/>
  <c r="I38" i="19"/>
  <c r="J11" i="19"/>
  <c r="D42" i="21"/>
  <c r="J40" i="21"/>
  <c r="L42" i="23"/>
  <c r="N40" i="23"/>
  <c r="N42" i="23" s="1"/>
  <c r="I20" i="22"/>
  <c r="N38" i="16"/>
  <c r="N40" i="16" s="1"/>
  <c r="W37" i="10"/>
  <c r="W39" i="10" s="1"/>
  <c r="J35" i="4"/>
  <c r="J37" i="4" s="1"/>
  <c r="U34" i="26"/>
  <c r="U36" i="26" s="1"/>
  <c r="V12" i="26"/>
  <c r="W40" i="18"/>
  <c r="W42" i="18" s="1"/>
  <c r="N39" i="14"/>
  <c r="N41" i="14" s="1"/>
  <c r="X26" i="4"/>
  <c r="J22" i="6"/>
  <c r="X18" i="6"/>
  <c r="X14" i="6"/>
  <c r="Z33" i="9"/>
  <c r="Z29" i="9"/>
  <c r="Z11" i="9"/>
  <c r="X28" i="13"/>
  <c r="X21" i="13"/>
  <c r="V28" i="26"/>
  <c r="X8" i="13"/>
  <c r="X30" i="14"/>
  <c r="X32" i="16"/>
  <c r="X11" i="12"/>
  <c r="X11" i="16"/>
  <c r="X16" i="14"/>
  <c r="X25" i="19"/>
  <c r="Y25" i="19" s="1"/>
  <c r="V20" i="20"/>
  <c r="V16" i="20"/>
  <c r="V27" i="21"/>
  <c r="V23" i="21"/>
  <c r="U16" i="22"/>
  <c r="N24" i="24"/>
  <c r="V24" i="24" s="1"/>
  <c r="W28" i="31"/>
  <c r="G15" i="33"/>
  <c r="I15" i="33" s="1"/>
  <c r="G19" i="33"/>
  <c r="I19" i="33" s="1"/>
  <c r="I8" i="33"/>
  <c r="V21" i="24"/>
  <c r="W29" i="1"/>
  <c r="W26" i="1"/>
  <c r="W22" i="1"/>
  <c r="X19" i="5"/>
  <c r="AA19" i="5" s="1"/>
  <c r="X18" i="5"/>
  <c r="AA18" i="5" s="1"/>
  <c r="X16" i="5"/>
  <c r="AA16" i="5" s="1"/>
  <c r="X14" i="5"/>
  <c r="AA14" i="5" s="1"/>
  <c r="X10" i="5"/>
  <c r="AA10" i="5" s="1"/>
  <c r="X33" i="8"/>
  <c r="X29" i="8"/>
  <c r="X25" i="8"/>
  <c r="X21" i="8"/>
  <c r="X17" i="8"/>
  <c r="X13" i="8"/>
  <c r="X9" i="8"/>
  <c r="X34" i="13"/>
  <c r="X26" i="13"/>
  <c r="X25" i="13"/>
  <c r="X9" i="13"/>
  <c r="X41" i="18"/>
  <c r="X35" i="10"/>
  <c r="X36" i="15"/>
  <c r="X37" i="19"/>
  <c r="Y37" i="19" s="1"/>
  <c r="V30" i="20"/>
  <c r="V21" i="20"/>
  <c r="V17" i="20"/>
  <c r="V13" i="20"/>
  <c r="V31" i="20"/>
  <c r="V22" i="20"/>
  <c r="V37" i="23"/>
  <c r="U11" i="32"/>
  <c r="U17" i="32"/>
  <c r="H26" i="33"/>
  <c r="W10" i="36"/>
  <c r="X28" i="5"/>
  <c r="AA28" i="5" s="1"/>
  <c r="X20" i="5"/>
  <c r="AA20" i="5" s="1"/>
  <c r="Z37" i="9"/>
  <c r="Z22" i="9"/>
  <c r="X31" i="10"/>
  <c r="X27" i="10"/>
  <c r="X25" i="10"/>
  <c r="X28" i="12"/>
  <c r="X9" i="12"/>
  <c r="X39" i="13"/>
  <c r="X24" i="15"/>
  <c r="X16" i="15"/>
  <c r="X12" i="15"/>
  <c r="X16" i="19"/>
  <c r="Y16" i="19" s="1"/>
  <c r="N11" i="19"/>
  <c r="X19" i="19"/>
  <c r="Y19" i="19" s="1"/>
  <c r="V32" i="20"/>
  <c r="V27" i="20"/>
  <c r="V18" i="20"/>
  <c r="V14" i="20"/>
  <c r="V15" i="26"/>
  <c r="U7" i="28"/>
  <c r="U8" i="32"/>
  <c r="W7" i="35"/>
  <c r="W10" i="35"/>
  <c r="W29" i="35"/>
  <c r="W27" i="35"/>
  <c r="T20" i="34"/>
  <c r="L42" i="20"/>
  <c r="W33" i="1"/>
  <c r="U20" i="39"/>
  <c r="V34" i="1"/>
  <c r="W30" i="1"/>
  <c r="J35" i="5"/>
  <c r="J37" i="5" s="1"/>
  <c r="J35" i="6"/>
  <c r="J37" i="6" s="1"/>
  <c r="L35" i="24"/>
  <c r="W31" i="1"/>
  <c r="X25" i="4"/>
  <c r="X33" i="6"/>
  <c r="X30" i="6"/>
  <c r="X25" i="6"/>
  <c r="X11" i="6"/>
  <c r="X7" i="6"/>
  <c r="X35" i="8"/>
  <c r="X30" i="8"/>
  <c r="X26" i="8"/>
  <c r="X22" i="8"/>
  <c r="X18" i="8"/>
  <c r="X14" i="8"/>
  <c r="X10" i="8"/>
  <c r="Z25" i="9"/>
  <c r="Z21" i="9"/>
  <c r="X28" i="15"/>
  <c r="X17" i="15"/>
  <c r="X13" i="15"/>
  <c r="X9" i="15"/>
  <c r="U18" i="22"/>
  <c r="V11" i="23"/>
  <c r="V15" i="23"/>
  <c r="V19" i="23"/>
  <c r="V27" i="23"/>
  <c r="V36" i="23"/>
  <c r="V24" i="23"/>
  <c r="V28" i="23"/>
  <c r="W26" i="31"/>
  <c r="G16" i="33"/>
  <c r="I16" i="33" s="1"/>
  <c r="L37" i="33"/>
  <c r="L41" i="33"/>
  <c r="W13" i="1"/>
  <c r="X20" i="4"/>
  <c r="X32" i="4"/>
  <c r="X28" i="4"/>
  <c r="X19" i="4"/>
  <c r="X32" i="5"/>
  <c r="AA32" i="5" s="1"/>
  <c r="X34" i="6"/>
  <c r="X19" i="6"/>
  <c r="X15" i="6"/>
  <c r="X12" i="6"/>
  <c r="X8" i="6"/>
  <c r="X31" i="8"/>
  <c r="X27" i="8"/>
  <c r="X23" i="8"/>
  <c r="X19" i="8"/>
  <c r="X15" i="8"/>
  <c r="X11" i="8"/>
  <c r="X7" i="8"/>
  <c r="X24" i="12"/>
  <c r="X20" i="12"/>
  <c r="X33" i="13"/>
  <c r="X15" i="13"/>
  <c r="X27" i="14"/>
  <c r="X29" i="15"/>
  <c r="X18" i="15"/>
  <c r="X14" i="15"/>
  <c r="X28" i="16"/>
  <c r="X24" i="16"/>
  <c r="X20" i="16"/>
  <c r="X15" i="16"/>
  <c r="X10" i="16"/>
  <c r="X24" i="19"/>
  <c r="Y24" i="19" s="1"/>
  <c r="U13" i="28"/>
  <c r="W8" i="30"/>
  <c r="G9" i="33"/>
  <c r="I9" i="33" s="1"/>
  <c r="U15" i="37"/>
  <c r="W32" i="1"/>
  <c r="W7" i="1"/>
  <c r="X33" i="4"/>
  <c r="X21" i="4"/>
  <c r="X8" i="4"/>
  <c r="X7" i="5"/>
  <c r="AA7" i="5" s="1"/>
  <c r="X33" i="5"/>
  <c r="AA33" i="5" s="1"/>
  <c r="X12" i="5"/>
  <c r="AA12" i="5" s="1"/>
  <c r="X23" i="6"/>
  <c r="X20" i="6"/>
  <c r="X16" i="6"/>
  <c r="X9" i="6"/>
  <c r="X32" i="8"/>
  <c r="X28" i="8"/>
  <c r="X24" i="8"/>
  <c r="X20" i="8"/>
  <c r="X16" i="8"/>
  <c r="X12" i="8"/>
  <c r="X8" i="8"/>
  <c r="P36" i="9"/>
  <c r="Z32" i="9"/>
  <c r="Z30" i="9"/>
  <c r="Z28" i="9"/>
  <c r="Z20" i="9"/>
  <c r="Z16" i="9"/>
  <c r="Z10" i="9"/>
  <c r="Z8" i="9"/>
  <c r="X30" i="10"/>
  <c r="X26" i="10"/>
  <c r="X24" i="10"/>
  <c r="X20" i="10"/>
  <c r="X16" i="10"/>
  <c r="X12" i="10"/>
  <c r="X7" i="10"/>
  <c r="X38" i="12"/>
  <c r="N37" i="12"/>
  <c r="N39" i="12" s="1"/>
  <c r="X15" i="15"/>
  <c r="X34" i="16"/>
  <c r="X35" i="11"/>
  <c r="X35" i="19"/>
  <c r="Y35" i="19" s="1"/>
  <c r="V8" i="20"/>
  <c r="V12" i="20"/>
  <c r="V12" i="21"/>
  <c r="U17" i="22"/>
  <c r="U9" i="25"/>
  <c r="U12" i="25"/>
  <c r="U8" i="28"/>
  <c r="W28" i="36"/>
  <c r="W18" i="1"/>
  <c r="W14" i="1"/>
  <c r="W12" i="1"/>
  <c r="W8" i="1"/>
  <c r="X31" i="5"/>
  <c r="AA31" i="5" s="1"/>
  <c r="X30" i="5"/>
  <c r="AA30" i="5" s="1"/>
  <c r="X17" i="5"/>
  <c r="AA17" i="5" s="1"/>
  <c r="X13" i="5"/>
  <c r="AA13" i="5" s="1"/>
  <c r="X31" i="11"/>
  <c r="X23" i="11"/>
  <c r="X15" i="11"/>
  <c r="X40" i="14"/>
  <c r="X36" i="14"/>
  <c r="X30" i="19"/>
  <c r="Y30" i="19" s="1"/>
  <c r="X20" i="19"/>
  <c r="Y20" i="19" s="1"/>
  <c r="X14" i="19"/>
  <c r="Y14" i="19" s="1"/>
  <c r="V35" i="20"/>
  <c r="W35" i="30"/>
  <c r="X35" i="30" s="1"/>
  <c r="X36" i="30" s="1"/>
  <c r="X38" i="16"/>
  <c r="M34" i="1"/>
  <c r="W25" i="1"/>
  <c r="W21" i="1"/>
  <c r="W17" i="1"/>
  <c r="W11" i="1"/>
  <c r="X17" i="4"/>
  <c r="X14" i="4"/>
  <c r="X13" i="4"/>
  <c r="N35" i="5"/>
  <c r="M37" i="5"/>
  <c r="X27" i="5"/>
  <c r="AA27" i="5" s="1"/>
  <c r="I34" i="1"/>
  <c r="X18" i="4"/>
  <c r="O37" i="4"/>
  <c r="W35" i="4"/>
  <c r="W37" i="4" s="1"/>
  <c r="K37" i="4"/>
  <c r="N35" i="4"/>
  <c r="N37" i="4" s="1"/>
  <c r="X15" i="5"/>
  <c r="AA15" i="5" s="1"/>
  <c r="X11" i="5"/>
  <c r="AA11" i="5" s="1"/>
  <c r="J42" i="17"/>
  <c r="X40" i="17"/>
  <c r="N34" i="26"/>
  <c r="W27" i="1"/>
  <c r="W23" i="1"/>
  <c r="W19" i="1"/>
  <c r="Q38" i="9"/>
  <c r="Y36" i="9"/>
  <c r="Y38" i="9" s="1"/>
  <c r="W15" i="1"/>
  <c r="W9" i="1"/>
  <c r="X11" i="4"/>
  <c r="X34" i="4"/>
  <c r="X30" i="4"/>
  <c r="X22" i="4"/>
  <c r="X15" i="4"/>
  <c r="X9" i="4"/>
  <c r="X34" i="5"/>
  <c r="AA34" i="5" s="1"/>
  <c r="X25" i="5"/>
  <c r="AA25" i="5" s="1"/>
  <c r="X21" i="5"/>
  <c r="AA21" i="5" s="1"/>
  <c r="X8" i="5"/>
  <c r="AA8" i="5" s="1"/>
  <c r="X26" i="6"/>
  <c r="Z31" i="9"/>
  <c r="Z24" i="9"/>
  <c r="Z15" i="9"/>
  <c r="X28" i="10"/>
  <c r="X21" i="10"/>
  <c r="X17" i="10"/>
  <c r="X13" i="10"/>
  <c r="X8" i="10"/>
  <c r="X34" i="11"/>
  <c r="X26" i="11"/>
  <c r="X18" i="11"/>
  <c r="X32" i="12"/>
  <c r="X14" i="12"/>
  <c r="J36" i="20"/>
  <c r="V36" i="20" s="1"/>
  <c r="I40" i="20"/>
  <c r="I42" i="20" s="1"/>
  <c r="U16" i="27"/>
  <c r="U9" i="34"/>
  <c r="U17" i="34"/>
  <c r="K39" i="12"/>
  <c r="L38" i="9"/>
  <c r="W6" i="1"/>
  <c r="W28" i="1"/>
  <c r="W24" i="1"/>
  <c r="W20" i="1"/>
  <c r="W16" i="1"/>
  <c r="W10" i="1"/>
  <c r="X23" i="4"/>
  <c r="X7" i="4"/>
  <c r="X31" i="4"/>
  <c r="X24" i="4"/>
  <c r="X16" i="4"/>
  <c r="X10" i="4"/>
  <c r="X29" i="5"/>
  <c r="AA29" i="5" s="1"/>
  <c r="X26" i="5"/>
  <c r="AA26" i="5" s="1"/>
  <c r="X23" i="5"/>
  <c r="AA23" i="5" s="1"/>
  <c r="X22" i="5"/>
  <c r="AA22" i="5" s="1"/>
  <c r="X9" i="5"/>
  <c r="AA9" i="5" s="1"/>
  <c r="X36" i="5"/>
  <c r="X27" i="6"/>
  <c r="X22" i="6"/>
  <c r="Z12" i="9"/>
  <c r="X34" i="10"/>
  <c r="X29" i="10"/>
  <c r="X22" i="10"/>
  <c r="X18" i="10"/>
  <c r="X14" i="10"/>
  <c r="X9" i="10"/>
  <c r="J37" i="11"/>
  <c r="J39" i="11" s="1"/>
  <c r="X30" i="11"/>
  <c r="X27" i="11"/>
  <c r="X17" i="13"/>
  <c r="X13" i="13"/>
  <c r="X39" i="16"/>
  <c r="X40" i="16" s="1"/>
  <c r="X17" i="16"/>
  <c r="X13" i="16"/>
  <c r="X8" i="16"/>
  <c r="V17" i="21"/>
  <c r="V35" i="23"/>
  <c r="V8" i="24"/>
  <c r="U10" i="25"/>
  <c r="U13" i="25"/>
  <c r="W18" i="31"/>
  <c r="W25" i="36"/>
  <c r="X24" i="5"/>
  <c r="AA24" i="5" s="1"/>
  <c r="N35" i="6"/>
  <c r="N37" i="6" s="1"/>
  <c r="X29" i="6"/>
  <c r="Z26" i="9"/>
  <c r="X23" i="10"/>
  <c r="X19" i="10"/>
  <c r="X15" i="10"/>
  <c r="X10" i="10"/>
  <c r="W38" i="13"/>
  <c r="W40" i="13" s="1"/>
  <c r="X14" i="13"/>
  <c r="X22" i="14"/>
  <c r="X27" i="16"/>
  <c r="X23" i="16"/>
  <c r="X18" i="16"/>
  <c r="X14" i="16"/>
  <c r="X9" i="16"/>
  <c r="X19" i="16"/>
  <c r="V20" i="21"/>
  <c r="V20" i="23"/>
  <c r="L36" i="33"/>
  <c r="L40" i="33"/>
  <c r="G5" i="33"/>
  <c r="I5" i="33" s="1"/>
  <c r="W22" i="36"/>
  <c r="X22" i="11"/>
  <c r="X19" i="11"/>
  <c r="X14" i="11"/>
  <c r="X9" i="11"/>
  <c r="X22" i="12"/>
  <c r="X16" i="13"/>
  <c r="X8" i="14"/>
  <c r="X21" i="15"/>
  <c r="X10" i="15"/>
  <c r="X16" i="16"/>
  <c r="X12" i="16"/>
  <c r="X7" i="16"/>
  <c r="X20" i="18"/>
  <c r="X11" i="11"/>
  <c r="X11" i="15"/>
  <c r="X31" i="19"/>
  <c r="Y31" i="19" s="1"/>
  <c r="X8" i="19"/>
  <c r="Y8" i="19" s="1"/>
  <c r="X22" i="19"/>
  <c r="Y22" i="19" s="1"/>
  <c r="V28" i="21"/>
  <c r="V24" i="21"/>
  <c r="U10" i="22"/>
  <c r="V7" i="23"/>
  <c r="V14" i="23"/>
  <c r="V33" i="23"/>
  <c r="V39" i="23"/>
  <c r="U8" i="25"/>
  <c r="U15" i="27"/>
  <c r="U11" i="28"/>
  <c r="W10" i="30"/>
  <c r="W17" i="31"/>
  <c r="W22" i="31"/>
  <c r="L38" i="33"/>
  <c r="U8" i="34"/>
  <c r="V35" i="35"/>
  <c r="V37" i="35" s="1"/>
  <c r="W21" i="36"/>
  <c r="T20" i="37"/>
  <c r="U11" i="37"/>
  <c r="U14" i="37"/>
  <c r="X35" i="12"/>
  <c r="X39" i="17"/>
  <c r="X11" i="10"/>
  <c r="X11" i="14"/>
  <c r="X35" i="15"/>
  <c r="X15" i="19"/>
  <c r="Y15" i="19" s="1"/>
  <c r="X9" i="19"/>
  <c r="Y9" i="19" s="1"/>
  <c r="X10" i="19"/>
  <c r="Y10" i="19" s="1"/>
  <c r="U40" i="20"/>
  <c r="U42" i="20" s="1"/>
  <c r="V26" i="20"/>
  <c r="V11" i="20"/>
  <c r="N10" i="20"/>
  <c r="V10" i="20" s="1"/>
  <c r="V29" i="21"/>
  <c r="V25" i="21"/>
  <c r="U14" i="22"/>
  <c r="V39" i="21"/>
  <c r="V21" i="23"/>
  <c r="V25" i="23"/>
  <c r="V32" i="23"/>
  <c r="T20" i="25"/>
  <c r="U18" i="25"/>
  <c r="V8" i="26"/>
  <c r="U9" i="27"/>
  <c r="V22" i="26"/>
  <c r="W22" i="30"/>
  <c r="W11" i="31"/>
  <c r="W19" i="31"/>
  <c r="W24" i="31"/>
  <c r="W31" i="31"/>
  <c r="U9" i="32"/>
  <c r="H28" i="33"/>
  <c r="W11" i="35"/>
  <c r="W31" i="35"/>
  <c r="W20" i="36"/>
  <c r="U13" i="37"/>
  <c r="T20" i="39"/>
  <c r="O42" i="38"/>
  <c r="Z32" i="38"/>
  <c r="X38" i="13"/>
  <c r="X40" i="13" s="1"/>
  <c r="X36" i="35"/>
  <c r="X37" i="35" s="1"/>
  <c r="J40" i="20"/>
  <c r="H38" i="33"/>
  <c r="G17" i="33"/>
  <c r="I17" i="33" s="1"/>
  <c r="G20" i="33"/>
  <c r="I20" i="33" s="1"/>
  <c r="G10" i="33"/>
  <c r="I10" i="33" s="1"/>
  <c r="H31" i="33"/>
  <c r="W36" i="8"/>
  <c r="W38" i="8" s="1"/>
  <c r="N36" i="8"/>
  <c r="N38" i="8" s="1"/>
  <c r="J37" i="10"/>
  <c r="N37" i="11"/>
  <c r="N39" i="11" s="1"/>
  <c r="X10" i="11"/>
  <c r="X18" i="12"/>
  <c r="X29" i="16"/>
  <c r="X25" i="16"/>
  <c r="X21" i="16"/>
  <c r="X36" i="16"/>
  <c r="U9" i="22"/>
  <c r="V33" i="21"/>
  <c r="X39" i="14"/>
  <c r="D39" i="11"/>
  <c r="X12" i="11"/>
  <c r="X7" i="11"/>
  <c r="X26" i="12"/>
  <c r="X12" i="13"/>
  <c r="X26" i="14"/>
  <c r="X34" i="15"/>
  <c r="X20" i="15"/>
  <c r="X7" i="15"/>
  <c r="X26" i="16"/>
  <c r="X22" i="16"/>
  <c r="X35" i="13"/>
  <c r="U40" i="23"/>
  <c r="U42" i="23" s="1"/>
  <c r="O42" i="23"/>
  <c r="V9" i="24"/>
  <c r="U14" i="25"/>
  <c r="X8" i="11"/>
  <c r="X34" i="12"/>
  <c r="X28" i="14"/>
  <c r="X23" i="14"/>
  <c r="W38" i="15"/>
  <c r="X41" i="17"/>
  <c r="X34" i="8"/>
  <c r="Z35" i="9"/>
  <c r="W38" i="19"/>
  <c r="W40" i="19" s="1"/>
  <c r="V12" i="23"/>
  <c r="V16" i="23"/>
  <c r="V30" i="23"/>
  <c r="X37" i="14"/>
  <c r="X34" i="19"/>
  <c r="Y34" i="19" s="1"/>
  <c r="X33" i="19"/>
  <c r="Y33" i="19" s="1"/>
  <c r="X7" i="19"/>
  <c r="Y7" i="19" s="1"/>
  <c r="X18" i="19"/>
  <c r="Y18" i="19" s="1"/>
  <c r="V9" i="20"/>
  <c r="V41" i="21"/>
  <c r="V9" i="21"/>
  <c r="V26" i="23"/>
  <c r="P8" i="33"/>
  <c r="H29" i="33" s="1"/>
  <c r="O33" i="24"/>
  <c r="M20" i="25"/>
  <c r="W31" i="30"/>
  <c r="W10" i="31"/>
  <c r="U15" i="32"/>
  <c r="X36" i="13"/>
  <c r="X39" i="19"/>
  <c r="X12" i="19"/>
  <c r="Y12" i="19" s="1"/>
  <c r="X26" i="19"/>
  <c r="Y26" i="19" s="1"/>
  <c r="N38" i="19"/>
  <c r="N40" i="19" s="1"/>
  <c r="V33" i="20"/>
  <c r="V7" i="20"/>
  <c r="U8" i="22"/>
  <c r="V13" i="23"/>
  <c r="V31" i="23"/>
  <c r="U15" i="28"/>
  <c r="W21" i="31"/>
  <c r="U8" i="27"/>
  <c r="U9" i="28"/>
  <c r="U10" i="28"/>
  <c r="U14" i="28"/>
  <c r="W7" i="30"/>
  <c r="W30" i="31"/>
  <c r="O34" i="31"/>
  <c r="W34" i="31" s="1"/>
  <c r="W36" i="31" s="1"/>
  <c r="L36" i="31"/>
  <c r="V34" i="31"/>
  <c r="V36" i="31" s="1"/>
  <c r="P36" i="31"/>
  <c r="H36" i="33"/>
  <c r="H39" i="33"/>
  <c r="H27" i="33"/>
  <c r="V24" i="26"/>
  <c r="W27" i="31"/>
  <c r="T20" i="32"/>
  <c r="H37" i="33"/>
  <c r="L39" i="33"/>
  <c r="H30" i="33"/>
  <c r="P19" i="33"/>
  <c r="H40" i="33" s="1"/>
  <c r="H41" i="33"/>
  <c r="V42" i="38"/>
  <c r="K42" i="38"/>
  <c r="Z29" i="38"/>
  <c r="Z28" i="38"/>
  <c r="Z36" i="38"/>
  <c r="W11" i="38"/>
  <c r="Z11" i="38" s="1"/>
  <c r="Z34" i="38"/>
  <c r="W38" i="38"/>
  <c r="X39" i="38" s="1"/>
  <c r="Z7" i="38"/>
  <c r="Z8" i="38"/>
  <c r="W12" i="38"/>
  <c r="Z12" i="38" s="1"/>
  <c r="Z30" i="38"/>
  <c r="Z19" i="38"/>
  <c r="W10" i="38"/>
  <c r="Z10" i="38" s="1"/>
  <c r="Z33" i="38"/>
  <c r="W20" i="38"/>
  <c r="Z20" i="38" s="1"/>
  <c r="W21" i="38"/>
  <c r="Z21" i="38" s="1"/>
  <c r="O37" i="38"/>
  <c r="O39" i="38" s="1"/>
  <c r="V37" i="38"/>
  <c r="V39" i="38" s="1"/>
  <c r="K37" i="38"/>
  <c r="U20" i="22" l="1"/>
  <c r="W34" i="30"/>
  <c r="W36" i="30" s="1"/>
  <c r="X35" i="6"/>
  <c r="X37" i="6" s="1"/>
  <c r="W34" i="1"/>
  <c r="Z36" i="9"/>
  <c r="Z38" i="9" s="1"/>
  <c r="W35" i="36"/>
  <c r="W37" i="36" s="1"/>
  <c r="N33" i="24"/>
  <c r="N35" i="24" s="1"/>
  <c r="P38" i="9"/>
  <c r="X40" i="18"/>
  <c r="X42" i="18" s="1"/>
  <c r="J42" i="21"/>
  <c r="V40" i="21"/>
  <c r="V42" i="21" s="1"/>
  <c r="U20" i="32"/>
  <c r="X42" i="17"/>
  <c r="I40" i="19"/>
  <c r="J38" i="19"/>
  <c r="J40" i="19" s="1"/>
  <c r="X41" i="14"/>
  <c r="U20" i="34"/>
  <c r="X11" i="19"/>
  <c r="Y11" i="19" s="1"/>
  <c r="Y38" i="19" s="1"/>
  <c r="X37" i="12"/>
  <c r="X39" i="12" s="1"/>
  <c r="U20" i="37"/>
  <c r="W42" i="38"/>
  <c r="W45" i="38"/>
  <c r="W46" i="38" s="1"/>
  <c r="W47" i="38" s="1"/>
  <c r="U20" i="28"/>
  <c r="U20" i="25"/>
  <c r="V34" i="26"/>
  <c r="V36" i="26" s="1"/>
  <c r="N36" i="26"/>
  <c r="W35" i="35"/>
  <c r="W37" i="35" s="1"/>
  <c r="N37" i="5"/>
  <c r="X35" i="5"/>
  <c r="U20" i="27"/>
  <c r="X35" i="4"/>
  <c r="X37" i="4" s="1"/>
  <c r="X37" i="11"/>
  <c r="X39" i="11" s="1"/>
  <c r="O36" i="31"/>
  <c r="W40" i="15"/>
  <c r="X38" i="15"/>
  <c r="X40" i="15" s="1"/>
  <c r="V40" i="23"/>
  <c r="V42" i="23" s="1"/>
  <c r="J42" i="20"/>
  <c r="V40" i="20"/>
  <c r="V42" i="20" s="1"/>
  <c r="X36" i="8"/>
  <c r="X38" i="8" s="1"/>
  <c r="O35" i="24"/>
  <c r="U33" i="24"/>
  <c r="J39" i="10"/>
  <c r="X37" i="10"/>
  <c r="X39" i="10" s="1"/>
  <c r="W37" i="38"/>
  <c r="W39" i="38" s="1"/>
  <c r="K39" i="38"/>
  <c r="X38" i="19" l="1"/>
  <c r="X40" i="19" s="1"/>
  <c r="AA35" i="5"/>
  <c r="X37" i="5"/>
  <c r="U35" i="24"/>
  <c r="V33" i="24"/>
  <c r="V35" i="24" s="1"/>
</calcChain>
</file>

<file path=xl/sharedStrings.xml><?xml version="1.0" encoding="utf-8"?>
<sst xmlns="http://schemas.openxmlformats.org/spreadsheetml/2006/main" count="2947" uniqueCount="238">
  <si>
    <t>平成１７年度月別・旬別稚魚生産実績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</si>
  <si>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単位：千尾</t>
    <rPh sb="0" eb="2">
      <t>タンイ</t>
    </rPh>
    <rPh sb="3" eb="5">
      <t>センビ</t>
    </rPh>
    <phoneticPr fontId="2"/>
  </si>
  <si>
    <t>上</t>
    <rPh sb="0" eb="1">
      <t>ウエ</t>
    </rPh>
    <phoneticPr fontId="2"/>
  </si>
  <si>
    <t>９　　　　　月</t>
    <rPh sb="6" eb="7">
      <t>ガツ</t>
    </rPh>
    <phoneticPr fontId="2"/>
  </si>
  <si>
    <t>中</t>
    <rPh sb="0" eb="1">
      <t>ナカ</t>
    </rPh>
    <phoneticPr fontId="2"/>
  </si>
  <si>
    <t>下</t>
    <rPh sb="0" eb="1">
      <t>シタ</t>
    </rPh>
    <phoneticPr fontId="2"/>
  </si>
  <si>
    <t>１０　　　　　月</t>
    <rPh sb="7" eb="8">
      <t>ガツ</t>
    </rPh>
    <phoneticPr fontId="2"/>
  </si>
  <si>
    <t>１１月</t>
    <rPh sb="2" eb="3">
      <t>ガツ</t>
    </rPh>
    <phoneticPr fontId="2"/>
  </si>
  <si>
    <t>計</t>
    <rPh sb="0" eb="1">
      <t>ケイ</t>
    </rPh>
    <phoneticPr fontId="2"/>
  </si>
  <si>
    <t>１１　　月</t>
    <rPh sb="4" eb="5">
      <t>ガツ</t>
    </rPh>
    <phoneticPr fontId="2"/>
  </si>
  <si>
    <t>１２月</t>
    <rPh sb="2" eb="3">
      <t>ガツ</t>
    </rPh>
    <phoneticPr fontId="2"/>
  </si>
  <si>
    <t>中　　　　　期</t>
    <rPh sb="0" eb="1">
      <t>ナカ</t>
    </rPh>
    <rPh sb="6" eb="7">
      <t>キ</t>
    </rPh>
    <phoneticPr fontId="2"/>
  </si>
  <si>
    <t>前　　　　　　　　　　期</t>
    <rPh sb="0" eb="1">
      <t>マエ</t>
    </rPh>
    <rPh sb="11" eb="12">
      <t>キ</t>
    </rPh>
    <phoneticPr fontId="2"/>
  </si>
  <si>
    <t>１２　　月</t>
    <rPh sb="4" eb="5">
      <t>ガツ</t>
    </rPh>
    <phoneticPr fontId="2"/>
  </si>
  <si>
    <t>１　　　　　月</t>
    <rPh sb="6" eb="7">
      <t>ガツ</t>
    </rPh>
    <phoneticPr fontId="2"/>
  </si>
  <si>
    <t>２　　　　　月</t>
    <rPh sb="6" eb="7">
      <t>ガツ</t>
    </rPh>
    <phoneticPr fontId="2"/>
  </si>
  <si>
    <t>後　　　　　　　　　　　　　　　期</t>
    <rPh sb="0" eb="1">
      <t>アト</t>
    </rPh>
    <rPh sb="16" eb="17">
      <t>キ</t>
    </rPh>
    <phoneticPr fontId="2"/>
  </si>
  <si>
    <t>合計</t>
    <rPh sb="0" eb="2">
      <t>ゴウケイ</t>
    </rPh>
    <phoneticPr fontId="2"/>
  </si>
  <si>
    <t>川尻川</t>
    <rPh sb="0" eb="1">
      <t>カワ</t>
    </rPh>
    <rPh sb="1" eb="2">
      <t>シリ</t>
    </rPh>
    <rPh sb="2" eb="3">
      <t>カワ</t>
    </rPh>
    <phoneticPr fontId="2"/>
  </si>
  <si>
    <t>有家川</t>
    <rPh sb="0" eb="2">
      <t>ウゲ</t>
    </rPh>
    <rPh sb="2" eb="3">
      <t>カワ</t>
    </rPh>
    <phoneticPr fontId="2"/>
  </si>
  <si>
    <t>高家川</t>
    <rPh sb="0" eb="2">
      <t>コウゲ</t>
    </rPh>
    <rPh sb="2" eb="3">
      <t>カワ</t>
    </rPh>
    <phoneticPr fontId="2"/>
  </si>
  <si>
    <t>久慈川</t>
    <rPh sb="0" eb="2">
      <t>クジ</t>
    </rPh>
    <rPh sb="2" eb="3">
      <t>カワ</t>
    </rPh>
    <phoneticPr fontId="2"/>
  </si>
  <si>
    <t>宇部川</t>
    <rPh sb="0" eb="2">
      <t>ウベ</t>
    </rPh>
    <rPh sb="2" eb="3">
      <t>カワ</t>
    </rPh>
    <phoneticPr fontId="2"/>
  </si>
  <si>
    <t>安家川</t>
    <rPh sb="0" eb="2">
      <t>アッカ</t>
    </rPh>
    <rPh sb="2" eb="3">
      <t>カワ</t>
    </rPh>
    <phoneticPr fontId="2"/>
  </si>
  <si>
    <t>普代川</t>
    <rPh sb="0" eb="2">
      <t>フダイ</t>
    </rPh>
    <rPh sb="2" eb="3">
      <t>カワ</t>
    </rPh>
    <phoneticPr fontId="2"/>
  </si>
  <si>
    <t>明戸川</t>
    <rPh sb="0" eb="2">
      <t>アケド</t>
    </rPh>
    <rPh sb="2" eb="3">
      <t>カワ</t>
    </rPh>
    <phoneticPr fontId="2"/>
  </si>
  <si>
    <t>小本川</t>
    <rPh sb="0" eb="2">
      <t>オモト</t>
    </rPh>
    <rPh sb="2" eb="3">
      <t>カワ</t>
    </rPh>
    <phoneticPr fontId="2"/>
  </si>
  <si>
    <t>摂待川</t>
    <rPh sb="0" eb="2">
      <t>セッタイ</t>
    </rPh>
    <rPh sb="2" eb="3">
      <t>カワ</t>
    </rPh>
    <phoneticPr fontId="2"/>
  </si>
  <si>
    <t>田老川</t>
    <rPh sb="0" eb="2">
      <t>タロウ</t>
    </rPh>
    <rPh sb="2" eb="3">
      <t>カワ</t>
    </rPh>
    <phoneticPr fontId="2"/>
  </si>
  <si>
    <t>閉伊川</t>
    <rPh sb="0" eb="2">
      <t>ヘイ</t>
    </rPh>
    <rPh sb="2" eb="3">
      <t>カワ</t>
    </rPh>
    <phoneticPr fontId="2"/>
  </si>
  <si>
    <t>津軽石川</t>
    <rPh sb="0" eb="2">
      <t>ツガル</t>
    </rPh>
    <rPh sb="2" eb="4">
      <t>イシカワ</t>
    </rPh>
    <phoneticPr fontId="2"/>
  </si>
  <si>
    <t>重茂川</t>
    <rPh sb="0" eb="2">
      <t>オモエ</t>
    </rPh>
    <rPh sb="2" eb="3">
      <t>カワ</t>
    </rPh>
    <phoneticPr fontId="2"/>
  </si>
  <si>
    <t>大沢川</t>
    <rPh sb="0" eb="2">
      <t>オオサワ</t>
    </rPh>
    <rPh sb="2" eb="3">
      <t>カワ</t>
    </rPh>
    <phoneticPr fontId="2"/>
  </si>
  <si>
    <t>関口川</t>
    <rPh sb="0" eb="2">
      <t>セキグチ</t>
    </rPh>
    <rPh sb="2" eb="3">
      <t>カワ</t>
    </rPh>
    <phoneticPr fontId="2"/>
  </si>
  <si>
    <t>織笠川</t>
    <rPh sb="0" eb="2">
      <t>オリカサ</t>
    </rPh>
    <rPh sb="2" eb="3">
      <t>カワ</t>
    </rPh>
    <phoneticPr fontId="2"/>
  </si>
  <si>
    <t>大槌川</t>
    <rPh sb="0" eb="2">
      <t>オオヅチ</t>
    </rPh>
    <rPh sb="2" eb="3">
      <t>カワ</t>
    </rPh>
    <phoneticPr fontId="2"/>
  </si>
  <si>
    <t>小鎚川</t>
    <rPh sb="0" eb="2">
      <t>コヅチ</t>
    </rPh>
    <rPh sb="2" eb="3">
      <t>カワ</t>
    </rPh>
    <phoneticPr fontId="2"/>
  </si>
  <si>
    <t>鵜住居川</t>
    <rPh sb="0" eb="3">
      <t>ウノスマイ</t>
    </rPh>
    <rPh sb="3" eb="4">
      <t>カワ</t>
    </rPh>
    <phoneticPr fontId="2"/>
  </si>
  <si>
    <t>甲子川</t>
    <rPh sb="0" eb="2">
      <t>カッシ</t>
    </rPh>
    <rPh sb="2" eb="3">
      <t>カワ</t>
    </rPh>
    <phoneticPr fontId="2"/>
  </si>
  <si>
    <t>片岸川</t>
    <rPh sb="0" eb="2">
      <t>カタギシ</t>
    </rPh>
    <rPh sb="2" eb="3">
      <t>カワ</t>
    </rPh>
    <phoneticPr fontId="2"/>
  </si>
  <si>
    <t>熊野川</t>
    <rPh sb="0" eb="2">
      <t>クマノ</t>
    </rPh>
    <rPh sb="2" eb="3">
      <t>カワ</t>
    </rPh>
    <phoneticPr fontId="2"/>
  </si>
  <si>
    <t>吉浜川</t>
    <rPh sb="0" eb="2">
      <t>ヨシハマ</t>
    </rPh>
    <rPh sb="2" eb="3">
      <t>カワ</t>
    </rPh>
    <phoneticPr fontId="2"/>
  </si>
  <si>
    <t>浦浜川</t>
    <rPh sb="0" eb="2">
      <t>ウラハマ</t>
    </rPh>
    <rPh sb="2" eb="3">
      <t>カワ</t>
    </rPh>
    <phoneticPr fontId="2"/>
  </si>
  <si>
    <t>綾里川</t>
    <rPh sb="0" eb="2">
      <t>リョウリ</t>
    </rPh>
    <rPh sb="2" eb="3">
      <t>カワ</t>
    </rPh>
    <phoneticPr fontId="2"/>
  </si>
  <si>
    <t>盛川</t>
    <rPh sb="0" eb="1">
      <t>サカ</t>
    </rPh>
    <rPh sb="1" eb="2">
      <t>カワ</t>
    </rPh>
    <phoneticPr fontId="2"/>
  </si>
  <si>
    <t>気仙川</t>
    <rPh sb="0" eb="2">
      <t>ケセン</t>
    </rPh>
    <rPh sb="2" eb="3">
      <t>カワ</t>
    </rPh>
    <phoneticPr fontId="2"/>
  </si>
  <si>
    <t>前期計</t>
    <rPh sb="0" eb="2">
      <t>ゼンキ</t>
    </rPh>
    <rPh sb="2" eb="3">
      <t>ケイ</t>
    </rPh>
    <phoneticPr fontId="2"/>
  </si>
  <si>
    <t>中期計</t>
    <rPh sb="0" eb="2">
      <t>チュウキ</t>
    </rPh>
    <rPh sb="2" eb="3">
      <t>ケイ</t>
    </rPh>
    <phoneticPr fontId="2"/>
  </si>
  <si>
    <t>後期計</t>
    <rPh sb="0" eb="2">
      <t>コウキ</t>
    </rPh>
    <rPh sb="2" eb="3">
      <t>ケイ</t>
    </rPh>
    <phoneticPr fontId="2"/>
  </si>
  <si>
    <t>様式３</t>
    <rPh sb="0" eb="2">
      <t>ヨウシキ</t>
    </rPh>
    <phoneticPr fontId="2"/>
  </si>
  <si>
    <t>平成１８年度月別・旬別稚魚生産実績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</si>
  <si>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北上川水系</t>
    <rPh sb="0" eb="2">
      <t>キタカミ</t>
    </rPh>
    <rPh sb="2" eb="3">
      <t>ガワ</t>
    </rPh>
    <rPh sb="3" eb="5">
      <t>スイケイ</t>
    </rPh>
    <phoneticPr fontId="2"/>
  </si>
  <si>
    <t>沿岸計</t>
    <rPh sb="0" eb="2">
      <t>エンガン</t>
    </rPh>
    <rPh sb="2" eb="3">
      <t>ケイ</t>
    </rPh>
    <phoneticPr fontId="2"/>
  </si>
  <si>
    <t>平成19年度月別・旬別稚魚生産実績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</si>
  <si>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理事会資料（種苗放流尾数及び購入尾数）</t>
    <rPh sb="0" eb="3">
      <t>リジカイ</t>
    </rPh>
    <rPh sb="3" eb="5">
      <t>シリョウ</t>
    </rPh>
    <rPh sb="6" eb="8">
      <t>シュビョウ</t>
    </rPh>
    <rPh sb="8" eb="10">
      <t>ホウリュウ</t>
    </rPh>
    <rPh sb="10" eb="11">
      <t>ビ</t>
    </rPh>
    <rPh sb="11" eb="12">
      <t>スウ</t>
    </rPh>
    <rPh sb="12" eb="13">
      <t>オヨ</t>
    </rPh>
    <rPh sb="14" eb="16">
      <t>コウニュウ</t>
    </rPh>
    <rPh sb="16" eb="17">
      <t>ビ</t>
    </rPh>
    <rPh sb="17" eb="18">
      <t>スウ</t>
    </rPh>
    <phoneticPr fontId="2"/>
  </si>
  <si>
    <t>平成16年度月別・旬別稚魚生産実績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</si>
  <si>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１０　　　月</t>
    <rPh sb="5" eb="6">
      <t>ガツ</t>
    </rPh>
    <phoneticPr fontId="2"/>
  </si>
  <si>
    <t>９　　　月</t>
    <rPh sb="4" eb="5">
      <t>ガツ</t>
    </rPh>
    <phoneticPr fontId="2"/>
  </si>
  <si>
    <t>１　　　　月</t>
    <rPh sb="5" eb="6">
      <t>ガツ</t>
    </rPh>
    <phoneticPr fontId="2"/>
  </si>
  <si>
    <t>２　　　月</t>
    <rPh sb="4" eb="5">
      <t>ガツ</t>
    </rPh>
    <phoneticPr fontId="2"/>
  </si>
  <si>
    <t>平成15年度月別・旬別稚魚生産実績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</si>
  <si>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高田</t>
    <rPh sb="0" eb="2">
      <t>タカダ</t>
    </rPh>
    <phoneticPr fontId="2"/>
  </si>
  <si>
    <t>平成14年度月別・旬別稚魚生産実績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</si>
  <si>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８　　月</t>
    <rPh sb="3" eb="4">
      <t>ガツ</t>
    </rPh>
    <phoneticPr fontId="2"/>
  </si>
  <si>
    <t>平成13年度月別・旬別稚魚生産実績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</si>
  <si>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久慈市</t>
    <rPh sb="0" eb="3">
      <t>クジシ</t>
    </rPh>
    <phoneticPr fontId="2"/>
  </si>
  <si>
    <t>平成12年度月別・旬別稚魚生産実績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</si>
  <si>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平成11年度月別・旬別稚魚生産実績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</si>
  <si>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平成10年度月別・旬別稚魚生産実績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</si>
  <si>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県北</t>
    <rPh sb="0" eb="1">
      <t>ケン</t>
    </rPh>
    <rPh sb="1" eb="2">
      <t>キタ</t>
    </rPh>
    <phoneticPr fontId="2"/>
  </si>
  <si>
    <t>平成９年度月別・旬別稚魚生産実績</t>
    <rPh sb="0" eb="2">
      <t>ヘイセイ</t>
    </rPh>
    <rPh sb="3" eb="5">
      <t>ネンド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</si>
  <si>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松前川</t>
    <rPh sb="0" eb="2">
      <t>マツマエ</t>
    </rPh>
    <rPh sb="2" eb="3">
      <t>カワ</t>
    </rPh>
    <phoneticPr fontId="2"/>
  </si>
  <si>
    <t>平成８年度月別・旬別稚魚生産実績</t>
    <rPh sb="0" eb="2">
      <t>ヘイセイ</t>
    </rPh>
    <rPh sb="3" eb="5">
      <t>ネンド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</si>
  <si>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船越湾</t>
    <rPh sb="0" eb="3">
      <t>フナコシワン</t>
    </rPh>
    <phoneticPr fontId="2"/>
  </si>
  <si>
    <t>平成７年度月別・旬別稚魚生産実績</t>
    <rPh sb="0" eb="2">
      <t>ヘイセイ</t>
    </rPh>
    <rPh sb="3" eb="5">
      <t>ネンド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</si>
  <si>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平成６年度月別・旬別稚魚生産実績</t>
    <rPh sb="0" eb="2">
      <t>ヘイセイ</t>
    </rPh>
    <rPh sb="3" eb="5">
      <t>ネンド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</si>
  <si>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大浦</t>
    <rPh sb="0" eb="2">
      <t>オオウラ</t>
    </rPh>
    <phoneticPr fontId="2"/>
  </si>
  <si>
    <t>山丸</t>
    <rPh sb="0" eb="1">
      <t>ヤマ</t>
    </rPh>
    <rPh sb="1" eb="2">
      <t>マル</t>
    </rPh>
    <phoneticPr fontId="2"/>
  </si>
  <si>
    <t>平成５年度月別・旬別稚魚生産実績</t>
    <rPh sb="0" eb="2">
      <t>ヘイセイ</t>
    </rPh>
    <rPh sb="3" eb="5">
      <t>ネンド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</si>
  <si>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船越湾</t>
    <rPh sb="0" eb="2">
      <t>フナコシ</t>
    </rPh>
    <rPh sb="2" eb="3">
      <t>ワン</t>
    </rPh>
    <phoneticPr fontId="2"/>
  </si>
  <si>
    <t>県統計</t>
    <rPh sb="0" eb="1">
      <t>ケン</t>
    </rPh>
    <rPh sb="1" eb="3">
      <t>トウケイ</t>
    </rPh>
    <phoneticPr fontId="2"/>
  </si>
  <si>
    <t>計画</t>
    <rPh sb="0" eb="2">
      <t>ケイカク</t>
    </rPh>
    <phoneticPr fontId="2"/>
  </si>
  <si>
    <t>差</t>
    <rPh sb="0" eb="1">
      <t>サ</t>
    </rPh>
    <phoneticPr fontId="2"/>
  </si>
  <si>
    <t>山田定置</t>
    <rPh sb="0" eb="2">
      <t>ヤマダ</t>
    </rPh>
    <rPh sb="2" eb="4">
      <t>テイチ</t>
    </rPh>
    <phoneticPr fontId="2"/>
  </si>
  <si>
    <t>大浦漁協</t>
    <rPh sb="0" eb="2">
      <t>オオウラ</t>
    </rPh>
    <rPh sb="2" eb="4">
      <t>ギョキョウ</t>
    </rPh>
    <phoneticPr fontId="2"/>
  </si>
  <si>
    <t>船越湾漁協</t>
    <rPh sb="0" eb="3">
      <t>フナコシワン</t>
    </rPh>
    <rPh sb="3" eb="5">
      <t>ギョキョウ</t>
    </rPh>
    <phoneticPr fontId="2"/>
  </si>
  <si>
    <t>平成20年度月別・旬別稚魚生産実績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</si>
  <si>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平成21年度月別・旬別稚魚生産実績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</si>
  <si>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三陸やまだ大浦</t>
    <rPh sb="0" eb="2">
      <t>サンリク</t>
    </rPh>
    <rPh sb="5" eb="7">
      <t>オオウラ</t>
    </rPh>
    <phoneticPr fontId="2"/>
  </si>
  <si>
    <t>山田･山丸定置</t>
    <rPh sb="0" eb="2">
      <t>ヤマダ</t>
    </rPh>
    <rPh sb="3" eb="4">
      <t>ヤマ</t>
    </rPh>
    <rPh sb="4" eb="5">
      <t>マル</t>
    </rPh>
    <rPh sb="5" eb="7">
      <t>テイチ</t>
    </rPh>
    <phoneticPr fontId="2"/>
  </si>
  <si>
    <t>山一･織笠定置</t>
    <rPh sb="0" eb="2">
      <t>ヤマイチ</t>
    </rPh>
    <rPh sb="3" eb="5">
      <t>オリカサ</t>
    </rPh>
    <rPh sb="5" eb="7">
      <t>テイチ</t>
    </rPh>
    <phoneticPr fontId="2"/>
  </si>
  <si>
    <t>久慈市漁協</t>
    <rPh sb="0" eb="3">
      <t>クジシ</t>
    </rPh>
    <rPh sb="3" eb="5">
      <t>ギョキョウ</t>
    </rPh>
    <phoneticPr fontId="2"/>
  </si>
  <si>
    <t>野田村漁協</t>
    <rPh sb="0" eb="2">
      <t>ノダ</t>
    </rPh>
    <rPh sb="2" eb="3">
      <t>ムラ</t>
    </rPh>
    <rPh sb="3" eb="5">
      <t>ギョキョウ</t>
    </rPh>
    <phoneticPr fontId="2"/>
  </si>
  <si>
    <t>２月</t>
    <rPh sb="1" eb="2">
      <t>ガツ</t>
    </rPh>
    <phoneticPr fontId="2"/>
  </si>
  <si>
    <t>合  計</t>
    <rPh sb="0" eb="1">
      <t>ゴウ</t>
    </rPh>
    <rPh sb="3" eb="4">
      <t>ケイ</t>
    </rPh>
    <phoneticPr fontId="2"/>
  </si>
  <si>
    <t>沿 岸 計</t>
    <rPh sb="0" eb="1">
      <t>エン</t>
    </rPh>
    <rPh sb="2" eb="3">
      <t>キシ</t>
    </rPh>
    <rPh sb="4" eb="5">
      <t>ケイ</t>
    </rPh>
    <phoneticPr fontId="2"/>
  </si>
  <si>
    <t>　　　　時期区分
ふ化場</t>
    <rPh sb="4" eb="6">
      <t>ジキ</t>
    </rPh>
    <rPh sb="6" eb="8">
      <t>クブン</t>
    </rPh>
    <rPh sb="11" eb="13">
      <t>カジョウ</t>
    </rPh>
    <phoneticPr fontId="2"/>
  </si>
  <si>
    <t>松山</t>
    <rPh sb="0" eb="2">
      <t>マツヤマ</t>
    </rPh>
    <phoneticPr fontId="2"/>
  </si>
  <si>
    <t>下安家</t>
    <rPh sb="0" eb="1">
      <t>シタ</t>
    </rPh>
    <rPh sb="1" eb="3">
      <t>アッカ</t>
    </rPh>
    <phoneticPr fontId="2"/>
  </si>
  <si>
    <t>津軽石</t>
    <rPh sb="0" eb="2">
      <t>ツガル</t>
    </rPh>
    <rPh sb="2" eb="3">
      <t>イシ</t>
    </rPh>
    <phoneticPr fontId="2"/>
  </si>
  <si>
    <t>平成22年度月別・旬別稚魚生産実績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</si>
  <si>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雫石川</t>
    <rPh sb="0" eb="1">
      <t>シズク</t>
    </rPh>
    <rPh sb="1" eb="3">
      <t>イシカワ</t>
    </rPh>
    <phoneticPr fontId="2"/>
  </si>
  <si>
    <t>簗川</t>
    <rPh sb="0" eb="1">
      <t>ヤナ</t>
    </rPh>
    <rPh sb="1" eb="2">
      <t>カワ</t>
    </rPh>
    <phoneticPr fontId="2"/>
  </si>
  <si>
    <t>滝名川</t>
    <rPh sb="0" eb="1">
      <t>タキ</t>
    </rPh>
    <rPh sb="1" eb="2">
      <t>ナ</t>
    </rPh>
    <rPh sb="2" eb="3">
      <t>カワ</t>
    </rPh>
    <phoneticPr fontId="2"/>
  </si>
  <si>
    <t>葛丸川</t>
    <rPh sb="0" eb="1">
      <t>クズ</t>
    </rPh>
    <rPh sb="1" eb="2">
      <t>マル</t>
    </rPh>
    <rPh sb="2" eb="3">
      <t>カワ</t>
    </rPh>
    <phoneticPr fontId="2"/>
  </si>
  <si>
    <t>稗貫川</t>
    <rPh sb="0" eb="2">
      <t>ヒエヌキ</t>
    </rPh>
    <rPh sb="2" eb="3">
      <t>カワ</t>
    </rPh>
    <phoneticPr fontId="2"/>
  </si>
  <si>
    <t>猿ケ石川</t>
    <rPh sb="0" eb="1">
      <t>サル</t>
    </rPh>
    <rPh sb="2" eb="4">
      <t>イシカワ</t>
    </rPh>
    <phoneticPr fontId="2"/>
  </si>
  <si>
    <t>豊沢川</t>
    <rPh sb="0" eb="2">
      <t>トヨサワ</t>
    </rPh>
    <rPh sb="2" eb="3">
      <t>カワ</t>
    </rPh>
    <phoneticPr fontId="2"/>
  </si>
  <si>
    <t>飯豊川</t>
    <rPh sb="0" eb="2">
      <t>イイトヨ</t>
    </rPh>
    <rPh sb="2" eb="3">
      <t>カワ</t>
    </rPh>
    <phoneticPr fontId="2"/>
  </si>
  <si>
    <t>和賀川</t>
    <rPh sb="0" eb="2">
      <t>ワガ</t>
    </rPh>
    <rPh sb="2" eb="3">
      <t>カワ</t>
    </rPh>
    <phoneticPr fontId="2"/>
  </si>
  <si>
    <t>胆沢川</t>
    <rPh sb="0" eb="2">
      <t>イサワ</t>
    </rPh>
    <rPh sb="2" eb="3">
      <t>カワ</t>
    </rPh>
    <phoneticPr fontId="2"/>
  </si>
  <si>
    <t>衣川</t>
    <rPh sb="0" eb="1">
      <t>コロモ</t>
    </rPh>
    <rPh sb="1" eb="2">
      <t>カワ</t>
    </rPh>
    <phoneticPr fontId="2"/>
  </si>
  <si>
    <t>磐井川</t>
    <rPh sb="0" eb="1">
      <t>イワ</t>
    </rPh>
    <rPh sb="1" eb="2">
      <t>イ</t>
    </rPh>
    <rPh sb="2" eb="3">
      <t>カワ</t>
    </rPh>
    <phoneticPr fontId="2"/>
  </si>
  <si>
    <t>砂鉄川</t>
    <rPh sb="0" eb="2">
      <t>サテツ</t>
    </rPh>
    <rPh sb="2" eb="3">
      <t>カワ</t>
    </rPh>
    <phoneticPr fontId="2"/>
  </si>
  <si>
    <r>
      <t xml:space="preserve">　　　   </t>
    </r>
    <r>
      <rPr>
        <sz val="11"/>
        <rFont val="ＭＳ Ｐ明朝"/>
        <family val="1"/>
        <charset val="128"/>
      </rPr>
      <t>時期
ふ化場</t>
    </r>
    <rPh sb="6" eb="8">
      <t>ジキ</t>
    </rPh>
    <rPh sb="11" eb="13">
      <t>カジョウ</t>
    </rPh>
    <phoneticPr fontId="2"/>
  </si>
  <si>
    <t>按分計算へリンク</t>
    <rPh sb="0" eb="2">
      <t>アンブン</t>
    </rPh>
    <rPh sb="2" eb="4">
      <t>ケイサン</t>
    </rPh>
    <phoneticPr fontId="2"/>
  </si>
  <si>
    <t>22年度はH23.3.11の津波により放流前の旬別稚魚数が実放流で無いため、捕獲採卵実績報告からの発眼卵で按分した。番号欄の黄色がそれ。</t>
    <rPh sb="2" eb="4">
      <t>ネンド</t>
    </rPh>
    <rPh sb="14" eb="16">
      <t>ツナミ</t>
    </rPh>
    <rPh sb="19" eb="21">
      <t>ホウリュウ</t>
    </rPh>
    <rPh sb="21" eb="22">
      <t>マエ</t>
    </rPh>
    <rPh sb="23" eb="24">
      <t>ジュン</t>
    </rPh>
    <rPh sb="24" eb="25">
      <t>ベツ</t>
    </rPh>
    <rPh sb="25" eb="27">
      <t>チギョ</t>
    </rPh>
    <rPh sb="27" eb="28">
      <t>スウ</t>
    </rPh>
    <rPh sb="29" eb="30">
      <t>ジツ</t>
    </rPh>
    <rPh sb="30" eb="32">
      <t>ホウリュウ</t>
    </rPh>
    <rPh sb="33" eb="34">
      <t>ナ</t>
    </rPh>
    <rPh sb="38" eb="40">
      <t>ホカク</t>
    </rPh>
    <rPh sb="40" eb="42">
      <t>サイラン</t>
    </rPh>
    <rPh sb="42" eb="44">
      <t>ジッセキ</t>
    </rPh>
    <rPh sb="44" eb="46">
      <t>ホウコク</t>
    </rPh>
    <rPh sb="49" eb="51">
      <t>ハツガン</t>
    </rPh>
    <rPh sb="51" eb="52">
      <t>ラン</t>
    </rPh>
    <rPh sb="53" eb="55">
      <t>アンブン</t>
    </rPh>
    <rPh sb="58" eb="60">
      <t>バンゴウ</t>
    </rPh>
    <rPh sb="60" eb="61">
      <t>ラン</t>
    </rPh>
    <rPh sb="62" eb="64">
      <t>キイロ</t>
    </rPh>
    <phoneticPr fontId="2"/>
  </si>
  <si>
    <t>事業報告へリンク</t>
    <rPh sb="0" eb="2">
      <t>ジギョウ</t>
    </rPh>
    <rPh sb="2" eb="4">
      <t>ホウコク</t>
    </rPh>
    <phoneticPr fontId="2"/>
  </si>
  <si>
    <t>付属資料②へリンク</t>
    <rPh sb="0" eb="2">
      <t>フゾク</t>
    </rPh>
    <rPh sb="2" eb="4">
      <t>シリョウ</t>
    </rPh>
    <phoneticPr fontId="2"/>
  </si>
  <si>
    <t>付属資料①へリンク</t>
    <rPh sb="0" eb="2">
      <t>フゾク</t>
    </rPh>
    <rPh sb="2" eb="4">
      <t>シリョウ</t>
    </rPh>
    <phoneticPr fontId="2"/>
  </si>
  <si>
    <t>平成23年度月別・旬別稚魚生産実績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</si>
  <si>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小子内浜漁協</t>
    <rPh sb="0" eb="3">
      <t>オコナイ</t>
    </rPh>
    <rPh sb="3" eb="4">
      <t>ハマ</t>
    </rPh>
    <rPh sb="4" eb="6">
      <t>ギョキョウ</t>
    </rPh>
    <phoneticPr fontId="2"/>
  </si>
  <si>
    <t>予定</t>
    <rPh sb="0" eb="2">
      <t>ヨテイ</t>
    </rPh>
    <phoneticPr fontId="2"/>
  </si>
  <si>
    <t>９　　月</t>
    <rPh sb="3" eb="4">
      <t>ガツ</t>
    </rPh>
    <phoneticPr fontId="2"/>
  </si>
  <si>
    <t>１０　　月</t>
    <rPh sb="4" eb="5">
      <t>ガツ</t>
    </rPh>
    <phoneticPr fontId="2"/>
  </si>
  <si>
    <t>１　　月</t>
    <rPh sb="3" eb="4">
      <t>ガツ</t>
    </rPh>
    <phoneticPr fontId="2"/>
  </si>
  <si>
    <t>前　　　　　　　期</t>
    <rPh sb="0" eb="1">
      <t>マエ</t>
    </rPh>
    <rPh sb="8" eb="9">
      <t>キ</t>
    </rPh>
    <phoneticPr fontId="2"/>
  </si>
  <si>
    <t>中　　　期</t>
    <rPh sb="0" eb="1">
      <t>ナカ</t>
    </rPh>
    <rPh sb="4" eb="5">
      <t>キ</t>
    </rPh>
    <phoneticPr fontId="2"/>
  </si>
  <si>
    <t>後　　　　　　　期</t>
    <rPh sb="0" eb="1">
      <t>アト</t>
    </rPh>
    <rPh sb="8" eb="9">
      <t>キ</t>
    </rPh>
    <phoneticPr fontId="2"/>
  </si>
  <si>
    <t>　　　   時期
ふ化場</t>
    <rPh sb="6" eb="8">
      <t>ジキ</t>
    </rPh>
    <rPh sb="12" eb="14">
      <t>カジョウ</t>
    </rPh>
    <phoneticPr fontId="2"/>
  </si>
  <si>
    <t>平成24年度月別・旬別稚魚生産実績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</si>
  <si>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放流結果</t>
    <rPh sb="0" eb="2">
      <t>ホウリュウ</t>
    </rPh>
    <rPh sb="2" eb="4">
      <t>ケッカ</t>
    </rPh>
    <phoneticPr fontId="2"/>
  </si>
  <si>
    <t>購入</t>
    <rPh sb="0" eb="2">
      <t>コウニュウ</t>
    </rPh>
    <phoneticPr fontId="2"/>
  </si>
  <si>
    <t>合　計</t>
    <rPh sb="0" eb="1">
      <t>ア</t>
    </rPh>
    <rPh sb="2" eb="3">
      <t>ケイ</t>
    </rPh>
    <phoneticPr fontId="2"/>
  </si>
  <si>
    <t>明戸川</t>
    <rPh sb="0" eb="2">
      <t>アケト</t>
    </rPh>
    <rPh sb="2" eb="3">
      <t>ガワ</t>
    </rPh>
    <phoneticPr fontId="2"/>
  </si>
  <si>
    <t>中</t>
    <rPh sb="0" eb="1">
      <t>チュウ</t>
    </rPh>
    <phoneticPr fontId="2"/>
  </si>
  <si>
    <t>気仙川</t>
    <rPh sb="0" eb="2">
      <t>ケセン</t>
    </rPh>
    <rPh sb="2" eb="3">
      <t>ガワ</t>
    </rPh>
    <phoneticPr fontId="2"/>
  </si>
  <si>
    <t>川尻川</t>
    <rPh sb="0" eb="2">
      <t>カワジリ</t>
    </rPh>
    <rPh sb="2" eb="3">
      <t>ガワ</t>
    </rPh>
    <phoneticPr fontId="2"/>
  </si>
  <si>
    <t>有家川</t>
    <rPh sb="0" eb="2">
      <t>ウゲ</t>
    </rPh>
    <rPh sb="2" eb="3">
      <t>ガワ</t>
    </rPh>
    <phoneticPr fontId="2"/>
  </si>
  <si>
    <t>高家川</t>
    <rPh sb="0" eb="2">
      <t>コウゲ</t>
    </rPh>
    <rPh sb="2" eb="3">
      <t>ガワ</t>
    </rPh>
    <phoneticPr fontId="2"/>
  </si>
  <si>
    <t>久慈川</t>
    <rPh sb="0" eb="2">
      <t>クジ</t>
    </rPh>
    <rPh sb="2" eb="3">
      <t>ガワ</t>
    </rPh>
    <phoneticPr fontId="2"/>
  </si>
  <si>
    <t>津軽石川</t>
    <rPh sb="0" eb="3">
      <t>ツガルイシ</t>
    </rPh>
    <rPh sb="3" eb="4">
      <t>ガワ</t>
    </rPh>
    <phoneticPr fontId="2"/>
  </si>
  <si>
    <t>重茂川</t>
    <rPh sb="0" eb="2">
      <t>オモエ</t>
    </rPh>
    <rPh sb="2" eb="3">
      <t>ガワ</t>
    </rPh>
    <phoneticPr fontId="2"/>
  </si>
  <si>
    <t>大沢川</t>
    <rPh sb="0" eb="2">
      <t>オオサワ</t>
    </rPh>
    <rPh sb="2" eb="3">
      <t>ガワ</t>
    </rPh>
    <phoneticPr fontId="2"/>
  </si>
  <si>
    <t>関口川</t>
    <rPh sb="0" eb="2">
      <t>セキグチ</t>
    </rPh>
    <rPh sb="2" eb="3">
      <t>ガワ</t>
    </rPh>
    <phoneticPr fontId="2"/>
  </si>
  <si>
    <t>織笠川</t>
    <rPh sb="0" eb="2">
      <t>オリカサ</t>
    </rPh>
    <rPh sb="2" eb="3">
      <t>ガワ</t>
    </rPh>
    <phoneticPr fontId="2"/>
  </si>
  <si>
    <t>大槌川</t>
    <rPh sb="0" eb="2">
      <t>オオツチ</t>
    </rPh>
    <rPh sb="2" eb="3">
      <t>ガワ</t>
    </rPh>
    <phoneticPr fontId="2"/>
  </si>
  <si>
    <t>小鎚川</t>
    <rPh sb="0" eb="2">
      <t>コヅチ</t>
    </rPh>
    <rPh sb="2" eb="3">
      <t>ガワ</t>
    </rPh>
    <phoneticPr fontId="2"/>
  </si>
  <si>
    <t>鵜住居川</t>
    <rPh sb="0" eb="3">
      <t>ウノスマイ</t>
    </rPh>
    <rPh sb="3" eb="4">
      <t>ガワ</t>
    </rPh>
    <phoneticPr fontId="2"/>
  </si>
  <si>
    <t>甲子川</t>
    <rPh sb="0" eb="2">
      <t>カッシ</t>
    </rPh>
    <rPh sb="2" eb="3">
      <t>ガワ</t>
    </rPh>
    <phoneticPr fontId="2"/>
  </si>
  <si>
    <t>片岸川</t>
    <rPh sb="0" eb="2">
      <t>カタギシ</t>
    </rPh>
    <rPh sb="2" eb="3">
      <t>ガワ</t>
    </rPh>
    <phoneticPr fontId="2"/>
  </si>
  <si>
    <t>熊野川</t>
    <rPh sb="0" eb="3">
      <t>クマノガワ</t>
    </rPh>
    <phoneticPr fontId="2"/>
  </si>
  <si>
    <t>平成25年度月別・旬別稚魚生産実績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</si>
  <si>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８月</t>
    <rPh sb="1" eb="2">
      <t>ガツ</t>
    </rPh>
    <phoneticPr fontId="2"/>
  </si>
  <si>
    <t>下</t>
    <rPh sb="0" eb="1">
      <t>ゲ</t>
    </rPh>
    <phoneticPr fontId="2"/>
  </si>
  <si>
    <t>平成26年度月別・旬別稚魚生産実績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</si>
  <si>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年度</t>
    <rPh sb="0" eb="2">
      <t>ネンド</t>
    </rPh>
    <phoneticPr fontId="2"/>
  </si>
  <si>
    <t>９上</t>
    <rPh sb="1" eb="2">
      <t>ウエ</t>
    </rPh>
    <phoneticPr fontId="2"/>
  </si>
  <si>
    <t>９中</t>
    <rPh sb="1" eb="2">
      <t>ナカ</t>
    </rPh>
    <phoneticPr fontId="2"/>
  </si>
  <si>
    <t>９下</t>
    <rPh sb="1" eb="2">
      <t>シタ</t>
    </rPh>
    <phoneticPr fontId="2"/>
  </si>
  <si>
    <t>10上</t>
    <rPh sb="2" eb="3">
      <t>ウエ</t>
    </rPh>
    <phoneticPr fontId="2"/>
  </si>
  <si>
    <t>10中</t>
    <rPh sb="2" eb="3">
      <t>ナカ</t>
    </rPh>
    <phoneticPr fontId="2"/>
  </si>
  <si>
    <t>10下</t>
    <rPh sb="2" eb="3">
      <t>シタ</t>
    </rPh>
    <phoneticPr fontId="2"/>
  </si>
  <si>
    <t>下安家</t>
    <rPh sb="0" eb="3">
      <t>シモアッカ</t>
    </rPh>
    <phoneticPr fontId="2"/>
  </si>
  <si>
    <t>11上</t>
    <rPh sb="2" eb="3">
      <t>ウエ</t>
    </rPh>
    <phoneticPr fontId="2"/>
  </si>
  <si>
    <t>11中</t>
    <rPh sb="2" eb="3">
      <t>ナカ</t>
    </rPh>
    <phoneticPr fontId="2"/>
  </si>
  <si>
    <t>11下</t>
    <rPh sb="2" eb="3">
      <t>シタ</t>
    </rPh>
    <phoneticPr fontId="2"/>
  </si>
  <si>
    <t>12上</t>
    <rPh sb="2" eb="3">
      <t>ウエ</t>
    </rPh>
    <phoneticPr fontId="2"/>
  </si>
  <si>
    <t>12中</t>
    <rPh sb="2" eb="3">
      <t>ナカ</t>
    </rPh>
    <phoneticPr fontId="2"/>
  </si>
  <si>
    <t>12下</t>
    <rPh sb="2" eb="3">
      <t>シタ</t>
    </rPh>
    <phoneticPr fontId="2"/>
  </si>
  <si>
    <t>1上</t>
    <rPh sb="1" eb="2">
      <t>カミ</t>
    </rPh>
    <phoneticPr fontId="2"/>
  </si>
  <si>
    <t>1中</t>
    <rPh sb="1" eb="2">
      <t>ナカ</t>
    </rPh>
    <phoneticPr fontId="2"/>
  </si>
  <si>
    <t>1下</t>
    <rPh sb="1" eb="2">
      <t>シタ</t>
    </rPh>
    <phoneticPr fontId="2"/>
  </si>
  <si>
    <t>２上</t>
    <rPh sb="1" eb="2">
      <t>カミ</t>
    </rPh>
    <phoneticPr fontId="2"/>
  </si>
  <si>
    <t>８下</t>
    <rPh sb="1" eb="2">
      <t>シタ</t>
    </rPh>
    <phoneticPr fontId="2"/>
  </si>
  <si>
    <t>総尾数</t>
    <rPh sb="0" eb="1">
      <t>ソウ</t>
    </rPh>
    <rPh sb="1" eb="3">
      <t>ビスウ</t>
    </rPh>
    <phoneticPr fontId="2"/>
  </si>
  <si>
    <t>旬別放流数</t>
    <rPh sb="0" eb="1">
      <t>ジュン</t>
    </rPh>
    <rPh sb="1" eb="2">
      <t>ベツ</t>
    </rPh>
    <rPh sb="2" eb="4">
      <t>ホウリュウ</t>
    </rPh>
    <rPh sb="4" eb="5">
      <t>スウ</t>
    </rPh>
    <phoneticPr fontId="2"/>
  </si>
  <si>
    <t>之迄</t>
    <rPh sb="0" eb="1">
      <t>コレ</t>
    </rPh>
    <rPh sb="1" eb="2">
      <t>マデ</t>
    </rPh>
    <phoneticPr fontId="2"/>
  </si>
  <si>
    <t>１月生産</t>
    <rPh sb="1" eb="2">
      <t>ガツ</t>
    </rPh>
    <rPh sb="2" eb="4">
      <t>セイサン</t>
    </rPh>
    <phoneticPr fontId="2"/>
  </si>
  <si>
    <t>平成27年度月別・旬別稚魚生産実績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</si>
  <si>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東部定置</t>
    <rPh sb="0" eb="2">
      <t>トウブ</t>
    </rPh>
    <rPh sb="2" eb="4">
      <t>テイチ</t>
    </rPh>
    <phoneticPr fontId="2"/>
  </si>
  <si>
    <t>平成28年度月別・旬別稚魚生産実績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</si>
  <si>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平成28年度月別・旬別稚魚放流実績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ホウリュウ</t>
    </rPh>
    <rPh sb="15" eb="17">
      <t>ジッセキ</t>
    </rPh>
    <phoneticPr fontId="2"/>
  </si>
  <si>
    <t>平成29年度月別・旬別稚魚生産実績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</si>
  <si>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放流尾数</t>
    <rPh sb="0" eb="2">
      <t>ホウリュウ</t>
    </rPh>
    <rPh sb="2" eb="4">
      <t>ビスウ</t>
    </rPh>
    <phoneticPr fontId="2"/>
  </si>
  <si>
    <t>熊野川(技術センター)</t>
    <rPh sb="0" eb="2">
      <t>クマノ</t>
    </rPh>
    <rPh sb="2" eb="3">
      <t>カワ</t>
    </rPh>
    <rPh sb="4" eb="6">
      <t>ギジュツ</t>
    </rPh>
    <phoneticPr fontId="2"/>
  </si>
  <si>
    <t>小本川(明戸から)</t>
    <rPh sb="0" eb="2">
      <t>オモト</t>
    </rPh>
    <rPh sb="2" eb="3">
      <t>カワ</t>
    </rPh>
    <rPh sb="4" eb="6">
      <t>アケト</t>
    </rPh>
    <phoneticPr fontId="2"/>
  </si>
  <si>
    <t>小本川(摂待から)</t>
    <rPh sb="0" eb="2">
      <t>オモト</t>
    </rPh>
    <rPh sb="2" eb="3">
      <t>カワ</t>
    </rPh>
    <rPh sb="4" eb="6">
      <t>セッタイ</t>
    </rPh>
    <phoneticPr fontId="2"/>
  </si>
  <si>
    <t>小本川(重茂から)</t>
    <rPh sb="0" eb="2">
      <t>オモト</t>
    </rPh>
    <rPh sb="2" eb="3">
      <t>カワ</t>
    </rPh>
    <rPh sb="4" eb="6">
      <t>オモエ</t>
    </rPh>
    <phoneticPr fontId="2"/>
  </si>
  <si>
    <t>小本川(田老から)</t>
    <rPh sb="0" eb="2">
      <t>オモト</t>
    </rPh>
    <rPh sb="2" eb="3">
      <t>カワ</t>
    </rPh>
    <rPh sb="4" eb="6">
      <t>タロウ</t>
    </rPh>
    <phoneticPr fontId="2"/>
  </si>
  <si>
    <t>うち
自主
放流</t>
    <rPh sb="3" eb="5">
      <t>ジシュ</t>
    </rPh>
    <rPh sb="6" eb="8">
      <t>ホウリュウ</t>
    </rPh>
    <phoneticPr fontId="2"/>
  </si>
  <si>
    <t>下安家(技術センター)</t>
    <rPh sb="0" eb="3">
      <t>シモアッカ</t>
    </rPh>
    <rPh sb="4" eb="6">
      <t>ギジュツ</t>
    </rPh>
    <phoneticPr fontId="2"/>
  </si>
  <si>
    <t>総合計</t>
    <rPh sb="0" eb="1">
      <t>ソウ</t>
    </rPh>
    <rPh sb="1" eb="3">
      <t>ゴウケイ</t>
    </rPh>
    <phoneticPr fontId="2"/>
  </si>
  <si>
    <t>平成30年度月別・旬別稚魚生産実績</t>
    <rPh sb="0" eb="2">
      <t>ヘイセイ</t>
    </rPh>
    <rPh sb="4" eb="6">
      <t>ネンド</t>
    </rPh>
    <rPh sb="6" eb="8">
      <t>ツキベツ</t>
    </rPh>
    <rPh sb="9" eb="10">
      <t>ジュン</t>
    </rPh>
    <rPh sb="10" eb="11">
      <t>ベツ</t>
    </rPh>
    <rPh sb="11" eb="13">
      <t>チギョ</t>
    </rPh>
    <rPh sb="13" eb="15">
      <t>セイサン</t>
    </rPh>
    <rPh sb="15" eb="17">
      <t>ジッセキ</t>
    </rPh>
    <phoneticPr fontId="2"/>
  </si>
  <si>
    <t>熊野川(技術センター)</t>
    <rPh sb="0" eb="2">
      <t>クマノ</t>
    </rPh>
    <rPh sb="2" eb="3">
      <t>カワ</t>
    </rPh>
    <rPh sb="4" eb="6">
      <t>ギジュツ</t>
    </rPh>
    <phoneticPr fontId="8"/>
  </si>
  <si>
    <t>浦浜川</t>
    <rPh sb="0" eb="2">
      <t>ウラハマ</t>
    </rPh>
    <rPh sb="2" eb="3">
      <t>ガワ</t>
    </rPh>
    <phoneticPr fontId="2"/>
  </si>
  <si>
    <t>綾里川</t>
    <rPh sb="0" eb="2">
      <t>リョウリ</t>
    </rPh>
    <rPh sb="2" eb="3">
      <t>ガワ</t>
    </rPh>
    <phoneticPr fontId="2"/>
  </si>
  <si>
    <t>盛川</t>
    <rPh sb="0" eb="1">
      <t>サカリ</t>
    </rPh>
    <rPh sb="1" eb="2">
      <t>ガワ</t>
    </rPh>
    <phoneticPr fontId="2"/>
  </si>
  <si>
    <t>小本川</t>
    <rPh sb="0" eb="1">
      <t>モト</t>
    </rPh>
    <rPh sb="1" eb="2">
      <t>ガワ</t>
    </rPh>
    <phoneticPr fontId="2"/>
  </si>
  <si>
    <t>摂待川</t>
    <rPh sb="0" eb="2">
      <t>セッタイ</t>
    </rPh>
    <rPh sb="2" eb="3">
      <t>ガワ</t>
    </rPh>
    <phoneticPr fontId="2"/>
  </si>
  <si>
    <t>明戸川</t>
    <rPh sb="0" eb="2">
      <t>アケド</t>
    </rPh>
    <rPh sb="2" eb="3">
      <t>ガワ</t>
    </rPh>
    <phoneticPr fontId="2"/>
  </si>
  <si>
    <t>船越湾漁協</t>
    <rPh sb="0" eb="2">
      <t>フナコシ</t>
    </rPh>
    <rPh sb="2" eb="3">
      <t>ワン</t>
    </rPh>
    <rPh sb="3" eb="5">
      <t>ギョキョウ</t>
    </rPh>
    <phoneticPr fontId="2"/>
  </si>
  <si>
    <t>普代川</t>
    <rPh sb="0" eb="2">
      <t>フダイ</t>
    </rPh>
    <rPh sb="2" eb="3">
      <t>ガワ</t>
    </rPh>
    <phoneticPr fontId="2"/>
  </si>
  <si>
    <t>令和元年度月別・旬別稚魚生産実績</t>
    <rPh sb="0" eb="1">
      <t>レイワ</t>
    </rPh>
    <rPh sb="1" eb="2">
      <t>ガン</t>
    </rPh>
    <rPh sb="2" eb="4">
      <t>ネンド</t>
    </rPh>
    <rPh sb="4" eb="6">
      <t>ツキベツ</t>
    </rPh>
    <rPh sb="7" eb="8">
      <t>ジュン</t>
    </rPh>
    <rPh sb="8" eb="9">
      <t>ベツ</t>
    </rPh>
    <rPh sb="9" eb="11">
      <t>チギョ</t>
    </rPh>
    <rPh sb="11" eb="13">
      <t>セイサン</t>
    </rPh>
    <rPh sb="13" eb="15">
      <t>ジッセキ</t>
    </rPh>
    <phoneticPr fontId="2"/>
  </si>
  <si>
    <t>令和元年度月別・旬別稚魚生産実績</t>
    <rPh sb="0" eb="2">
      <t>レイワ</t>
    </rPh>
    <rPh sb="2" eb="4">
      <t>ガンネン</t>
    </rPh>
    <rPh sb="4" eb="5">
      <t>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</si>
  <si>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吉浜川</t>
    <rPh sb="0" eb="2">
      <t>ヨシハマ</t>
    </rPh>
    <rPh sb="2" eb="3">
      <t>ガワ</t>
    </rPh>
    <phoneticPr fontId="2"/>
  </si>
  <si>
    <t>小本川</t>
    <rPh sb="0" eb="1">
      <t>オモト</t>
    </rPh>
    <rPh sb="1" eb="2">
      <t>ガワ</t>
    </rPh>
    <phoneticPr fontId="2"/>
  </si>
  <si>
    <t>上</t>
    <rPh sb="0" eb="1">
      <t>ジョウ</t>
    </rPh>
    <phoneticPr fontId="2"/>
  </si>
  <si>
    <t>令和２年度月別・旬別稚魚生産実績</t>
    <rPh sb="0" eb="1">
      <t>レイワ</t>
    </rPh>
    <rPh sb="1" eb="2">
      <t>ガン</t>
    </rPh>
    <rPh sb="3" eb="5">
      <t>ネンド</t>
    </rPh>
    <rPh sb="4" eb="6">
      <t>ツキベツ</t>
    </rPh>
    <rPh sb="7" eb="8">
      <t>ジュン</t>
    </rPh>
    <rPh sb="8" eb="9">
      <t>ベツ</t>
    </rPh>
    <rPh sb="9" eb="11">
      <t>チギョ</t>
    </rPh>
    <rPh sb="11" eb="13">
      <t>セイサン</t>
    </rPh>
    <rPh sb="13" eb="15">
      <t>ジッセキ</t>
    </rPh>
    <phoneticPr fontId="2"/>
  </si>
  <si>
    <t>令和２年度月別・旬別稚魚生産実績</t>
    <rPh sb="0" eb="2">
      <t>レイワ</t>
    </rPh>
    <rPh sb="3" eb="5">
      <t>ネンド</t>
    </rPh>
    <rPh sb="4" eb="5">
      <t>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</si>
  <si>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重茂川</t>
    <rPh sb="0" eb="3">
      <t>オモエガワ</t>
    </rPh>
    <phoneticPr fontId="2"/>
  </si>
  <si>
    <t>気仙川</t>
    <rPh sb="0" eb="3">
      <t>ケセンガワ</t>
    </rPh>
    <phoneticPr fontId="2"/>
  </si>
  <si>
    <t>盛川</t>
    <rPh sb="0" eb="2">
      <t>サカリガワ</t>
    </rPh>
    <phoneticPr fontId="2"/>
  </si>
  <si>
    <t>浦浜川</t>
    <rPh sb="0" eb="3">
      <t>ウラハマガワ</t>
    </rPh>
    <phoneticPr fontId="2"/>
  </si>
  <si>
    <t>令和３年度月別・旬別稚魚生産実績</t>
    <rPh sb="0" eb="2">
      <t>レイワ</t>
    </rPh>
    <rPh sb="3" eb="5">
      <t>ネンド</t>
    </rPh>
    <rPh sb="4" eb="5">
      <t>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</si>
  <si>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令和３年度月別・旬別稚魚生産実績</t>
    <rPh sb="0" eb="1">
      <t>レイワ</t>
    </rPh>
    <rPh sb="1" eb="2">
      <t>ガン</t>
    </rPh>
    <rPh sb="3" eb="5">
      <t>ネンド</t>
    </rPh>
    <rPh sb="4" eb="6">
      <t>ツキベツ</t>
    </rPh>
    <rPh sb="7" eb="8">
      <t>ジュン</t>
    </rPh>
    <rPh sb="8" eb="9">
      <t>ベツ</t>
    </rPh>
    <rPh sb="9" eb="11">
      <t>チギョ</t>
    </rPh>
    <rPh sb="11" eb="13">
      <t>セイサン</t>
    </rPh>
    <rPh sb="13" eb="15">
      <t>ジッセキ</t>
    </rPh>
    <phoneticPr fontId="2"/>
  </si>
  <si>
    <t>北上川水系</t>
    <rPh sb="0" eb="3">
      <t>キタカミガワ</t>
    </rPh>
    <rPh sb="3" eb="5">
      <t>スイケイ</t>
    </rPh>
    <phoneticPr fontId="2"/>
  </si>
  <si>
    <t>織笠川</t>
    <rPh sb="0" eb="3">
      <t>オリカサガワ</t>
    </rPh>
    <phoneticPr fontId="2"/>
  </si>
  <si>
    <t>田老川</t>
    <rPh sb="0" eb="3">
      <t>タロウガワ</t>
    </rPh>
    <phoneticPr fontId="2"/>
  </si>
  <si>
    <t>甲子川</t>
    <rPh sb="0" eb="3">
      <t>カッシガワ</t>
    </rPh>
    <phoneticPr fontId="2"/>
  </si>
  <si>
    <t>片岸川</t>
    <rPh sb="0" eb="3">
      <t>カタギシガワ</t>
    </rPh>
    <phoneticPr fontId="2"/>
  </si>
  <si>
    <t>摂待川</t>
    <rPh sb="0" eb="3">
      <t>セッタイガワ</t>
    </rPh>
    <phoneticPr fontId="2"/>
  </si>
  <si>
    <t>令和４年度月別・旬別稚魚生産実績</t>
    <rPh sb="0" eb="2">
      <t>レイワ</t>
    </rPh>
    <rPh sb="3" eb="5">
      <t>ネンド</t>
    </rPh>
    <rPh sb="4" eb="5">
      <t>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</si>
  <si>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令和４年度月別・旬別稚魚生産実績</t>
    <rPh sb="0" eb="1">
      <t>レイワ</t>
    </rPh>
    <rPh sb="1" eb="2">
      <t>ガン</t>
    </rPh>
    <rPh sb="3" eb="5">
      <t>ネンド</t>
    </rPh>
    <rPh sb="4" eb="6">
      <t>ツキベツ</t>
    </rPh>
    <rPh sb="7" eb="8">
      <t>ジュン</t>
    </rPh>
    <rPh sb="8" eb="9">
      <t>ベツ</t>
    </rPh>
    <rPh sb="9" eb="11">
      <t>チギョ</t>
    </rPh>
    <rPh sb="11" eb="13">
      <t>セイサン</t>
    </rPh>
    <rPh sb="13" eb="15">
      <t>ジッセキ</t>
    </rPh>
    <phoneticPr fontId="2"/>
  </si>
  <si>
    <t>久慈川</t>
    <rPh sb="0" eb="3">
      <t>クジガワ</t>
    </rPh>
    <phoneticPr fontId="2"/>
  </si>
  <si>
    <t>有家川</t>
    <rPh sb="0" eb="3">
      <t>ウゲガワ</t>
    </rPh>
    <phoneticPr fontId="2"/>
  </si>
  <si>
    <t>吉浜川</t>
    <rPh sb="0" eb="3">
      <t>ヨシハマガワ</t>
    </rPh>
    <phoneticPr fontId="2"/>
  </si>
  <si>
    <t>吉浜川</t>
    <rPh sb="0" eb="2">
      <t>ヨシハマ</t>
    </rPh>
    <rPh sb="2" eb="3">
      <t>ガワ</t>
    </rPh>
    <phoneticPr fontId="2"/>
  </si>
  <si>
    <t>萬漁業</t>
    <rPh sb="0" eb="1">
      <t>ヨロズ</t>
    </rPh>
    <rPh sb="1" eb="3">
      <t>ギョギョウ</t>
    </rPh>
    <phoneticPr fontId="2"/>
  </si>
  <si>
    <t>綾里川</t>
    <rPh sb="0" eb="3">
      <t>リョウリガワ</t>
    </rPh>
    <phoneticPr fontId="2"/>
  </si>
  <si>
    <t>津軽石</t>
    <rPh sb="0" eb="3">
      <t>ツガルイシ</t>
    </rPh>
    <phoneticPr fontId="2"/>
  </si>
  <si>
    <t>重茂川</t>
    <rPh sb="0" eb="1">
      <t>ジュウ</t>
    </rPh>
    <rPh sb="1" eb="2">
      <t>シゲル</t>
    </rPh>
    <rPh sb="2" eb="3">
      <t>ガワ</t>
    </rPh>
    <phoneticPr fontId="2"/>
  </si>
  <si>
    <t>小本川</t>
    <rPh sb="0" eb="2">
      <t>オモトガワ</t>
    </rPh>
    <phoneticPr fontId="2"/>
  </si>
  <si>
    <t>大槌川</t>
    <rPh sb="0" eb="3">
      <t>オオツチガワ</t>
    </rPh>
    <phoneticPr fontId="2"/>
  </si>
  <si>
    <t>令和５年度月別・旬別稚魚生産実績</t>
    <rPh sb="0" eb="2">
      <t>レイワ</t>
    </rPh>
    <rPh sb="3" eb="5">
      <t>ネンド</t>
    </rPh>
    <rPh sb="4" eb="5">
      <t>ド</t>
    </rPh>
    <rPh sb="5" eb="7">
      <t>ツキベツ</t>
    </rPh>
    <rPh sb="8" eb="9">
      <t>ジュン</t>
    </rPh>
    <rPh sb="9" eb="10">
      <t>ベツ</t>
    </rPh>
    <rPh sb="10" eb="12">
      <t>チギョ</t>
    </rPh>
    <rPh sb="12" eb="14">
      <t>セイサン</t>
    </rPh>
    <rPh sb="14" eb="16">
      <t>ジッセキ</t>
    </rPh>
    <phoneticPr fontId="2"/>
  </si>
  <si>
    <t>令和５年度月別・旬別稚魚生産実績</t>
    <rPh sb="0" eb="1">
      <t>レイワ</t>
    </rPh>
    <rPh sb="1" eb="2">
      <t>ガン</t>
    </rPh>
    <rPh sb="3" eb="5">
      <t>ネンド</t>
    </rPh>
    <rPh sb="4" eb="6">
      <t>ツキベツ</t>
    </rPh>
    <rPh sb="7" eb="8">
      <t>ジュン</t>
    </rPh>
    <rPh sb="8" eb="9">
      <t>ベツ</t>
    </rPh>
    <rPh sb="9" eb="11">
      <t>チギョ</t>
    </rPh>
    <rPh sb="11" eb="13">
      <t>セイサン</t>
    </rPh>
    <rPh sb="13" eb="15">
      <t>ジッセキ</t>
    </rPh>
    <phoneticPr fontId="2"/>
  </si>
  <si>
    <t>砂鉄川</t>
    <rPh sb="0" eb="3">
      <t>サテツガワ</t>
    </rPh>
    <phoneticPr fontId="2"/>
  </si>
  <si>
    <t>大槌川</t>
    <rPh sb="0" eb="2">
      <t>オオツチ</t>
    </rPh>
    <rPh sb="2" eb="3">
      <t>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</si>
</sst>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\(0.0\)"/>
    <numFmt numFmtId="177" formatCode="#,##0_);[Red]\(#,##0\)"/>
    <numFmt numFmtId="178" formatCode="#,##0_ "/>
    <numFmt numFmtId="179" formatCode="#,##0_ ;[Red]\-#,##0\ "/>
    <numFmt numFmtId="180" formatCode="#,##0.0_ ;[Red]\-#,##0.0\ "/>
    <numFmt numFmtId="181" formatCode="0.0_);[Red]\(0.0\)"/>
    <numFmt numFmtId="182" formatCode="#,##0.0_);[Red]\(#,##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3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594">
    <xf numFmtId="0" fontId="0" fillId="0" borderId="0" xfId="0"/>
    <xf numFmtId="38" fontId="3" fillId="0" borderId="0" xfId="2" applyFont="1"/>
    <xf numFmtId="38" fontId="3" fillId="0" borderId="1" xfId="2" applyFont="1" applyBorder="1" applyAlignment="1">
      <alignment horizontal="distributed"/>
    </xf>
    <xf numFmtId="38" fontId="3" fillId="0" borderId="2" xfId="2" applyFont="1" applyBorder="1" applyAlignment="1">
      <alignment horizontal="distributed"/>
    </xf>
    <xf numFmtId="176" fontId="3" fillId="0" borderId="0" xfId="0" applyNumberFormat="1" applyFont="1"/>
    <xf numFmtId="0" fontId="3" fillId="0" borderId="0" xfId="0" applyFont="1"/>
    <xf numFmtId="38" fontId="3" fillId="0" borderId="3" xfId="2" applyFont="1" applyBorder="1" applyAlignment="1">
      <alignment horizontal="distributed"/>
    </xf>
    <xf numFmtId="38" fontId="3" fillId="0" borderId="4" xfId="2" applyFont="1" applyBorder="1" applyAlignment="1">
      <alignment horizontal="distributed"/>
    </xf>
    <xf numFmtId="38" fontId="3" fillId="0" borderId="4" xfId="2" applyFont="1" applyBorder="1" applyAlignment="1">
      <alignment horizontal="center" shrinkToFit="1"/>
    </xf>
    <xf numFmtId="0" fontId="5" fillId="0" borderId="0" xfId="0" applyFont="1"/>
    <xf numFmtId="38" fontId="9" fillId="0" borderId="0" xfId="2" applyFont="1"/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8" fontId="9" fillId="0" borderId="1" xfId="2" applyFont="1" applyBorder="1" applyAlignment="1">
      <alignment horizontal="distributed" vertical="center"/>
    </xf>
    <xf numFmtId="38" fontId="9" fillId="0" borderId="1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38" fontId="9" fillId="0" borderId="6" xfId="2" applyFont="1" applyBorder="1" applyAlignment="1">
      <alignment vertical="center"/>
    </xf>
    <xf numFmtId="38" fontId="9" fillId="0" borderId="4" xfId="2" applyFont="1" applyBorder="1" applyAlignment="1">
      <alignment horizontal="distributed" vertical="center"/>
    </xf>
    <xf numFmtId="38" fontId="9" fillId="0" borderId="4" xfId="2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38" fontId="9" fillId="0" borderId="8" xfId="2" applyFont="1" applyBorder="1" applyAlignment="1">
      <alignment vertical="center"/>
    </xf>
    <xf numFmtId="0" fontId="7" fillId="0" borderId="0" xfId="0" applyFont="1" applyAlignment="1">
      <alignment vertical="center"/>
    </xf>
    <xf numFmtId="38" fontId="9" fillId="0" borderId="4" xfId="2" applyFont="1" applyBorder="1" applyAlignment="1">
      <alignment horizontal="center" vertical="center" shrinkToFit="1"/>
    </xf>
    <xf numFmtId="38" fontId="9" fillId="0" borderId="3" xfId="2" applyFont="1" applyBorder="1" applyAlignment="1">
      <alignment horizontal="distributed" vertical="center"/>
    </xf>
    <xf numFmtId="38" fontId="9" fillId="0" borderId="3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0" fontId="10" fillId="0" borderId="0" xfId="0" applyFont="1" applyAlignment="1">
      <alignment vertical="center"/>
    </xf>
    <xf numFmtId="38" fontId="10" fillId="0" borderId="1" xfId="2" applyFont="1" applyBorder="1" applyAlignment="1">
      <alignment horizontal="distributed" vertical="center"/>
    </xf>
    <xf numFmtId="38" fontId="10" fillId="0" borderId="1" xfId="2" applyFont="1" applyBorder="1" applyAlignment="1">
      <alignment vertical="center"/>
    </xf>
    <xf numFmtId="38" fontId="10" fillId="0" borderId="5" xfId="2" applyFont="1" applyBorder="1" applyAlignment="1">
      <alignment vertical="center"/>
    </xf>
    <xf numFmtId="38" fontId="10" fillId="0" borderId="6" xfId="2" applyFont="1" applyBorder="1" applyAlignment="1">
      <alignment vertical="center"/>
    </xf>
    <xf numFmtId="38" fontId="9" fillId="0" borderId="11" xfId="2" applyFont="1" applyBorder="1" applyAlignment="1">
      <alignment vertical="center" shrinkToFit="1"/>
    </xf>
    <xf numFmtId="38" fontId="9" fillId="0" borderId="11" xfId="2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0" fontId="8" fillId="0" borderId="0" xfId="0" applyFont="1" applyAlignment="1">
      <alignment vertical="center"/>
    </xf>
    <xf numFmtId="38" fontId="10" fillId="0" borderId="2" xfId="2" applyFont="1" applyBorder="1" applyAlignment="1">
      <alignment horizontal="distributed" vertical="center"/>
    </xf>
    <xf numFmtId="38" fontId="10" fillId="0" borderId="2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0" fillId="0" borderId="15" xfId="2" applyFont="1" applyBorder="1" applyAlignment="1">
      <alignment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right" vertical="center"/>
    </xf>
    <xf numFmtId="38" fontId="0" fillId="0" borderId="0" xfId="0" applyNumberFormat="1" applyAlignment="1">
      <alignment vertical="center"/>
    </xf>
    <xf numFmtId="38" fontId="9" fillId="0" borderId="1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8" fontId="9" fillId="0" borderId="17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9" xfId="2" applyFont="1" applyBorder="1" applyAlignment="1">
      <alignment vertical="center"/>
    </xf>
    <xf numFmtId="38" fontId="10" fillId="0" borderId="17" xfId="2" applyFont="1" applyBorder="1" applyAlignment="1">
      <alignment vertical="center"/>
    </xf>
    <xf numFmtId="38" fontId="9" fillId="0" borderId="20" xfId="2" applyFont="1" applyBorder="1" applyAlignment="1">
      <alignment vertical="center"/>
    </xf>
    <xf numFmtId="38" fontId="10" fillId="0" borderId="21" xfId="2" applyFont="1" applyBorder="1" applyAlignment="1">
      <alignment vertical="center"/>
    </xf>
    <xf numFmtId="38" fontId="9" fillId="0" borderId="22" xfId="2" applyFont="1" applyBorder="1" applyAlignment="1">
      <alignment vertical="center"/>
    </xf>
    <xf numFmtId="38" fontId="9" fillId="0" borderId="23" xfId="2" applyFont="1" applyBorder="1" applyAlignment="1">
      <alignment vertical="center"/>
    </xf>
    <xf numFmtId="38" fontId="9" fillId="0" borderId="24" xfId="2" applyFont="1" applyBorder="1" applyAlignment="1">
      <alignment vertical="center"/>
    </xf>
    <xf numFmtId="38" fontId="10" fillId="0" borderId="22" xfId="2" applyFont="1" applyBorder="1" applyAlignment="1">
      <alignment vertical="center"/>
    </xf>
    <xf numFmtId="38" fontId="9" fillId="0" borderId="25" xfId="2" applyFont="1" applyBorder="1" applyAlignment="1">
      <alignment vertical="center"/>
    </xf>
    <xf numFmtId="38" fontId="10" fillId="0" borderId="26" xfId="2" applyFont="1" applyBorder="1" applyAlignment="1">
      <alignment vertical="center"/>
    </xf>
    <xf numFmtId="38" fontId="9" fillId="0" borderId="27" xfId="2" applyFont="1" applyBorder="1" applyAlignment="1">
      <alignment vertical="center"/>
    </xf>
    <xf numFmtId="38" fontId="9" fillId="0" borderId="28" xfId="2" applyFont="1" applyBorder="1" applyAlignment="1">
      <alignment vertical="center"/>
    </xf>
    <xf numFmtId="38" fontId="9" fillId="0" borderId="29" xfId="2" applyFont="1" applyBorder="1" applyAlignment="1">
      <alignment vertical="center"/>
    </xf>
    <xf numFmtId="38" fontId="10" fillId="0" borderId="27" xfId="2" applyFont="1" applyBorder="1" applyAlignment="1">
      <alignment vertical="center"/>
    </xf>
    <xf numFmtId="38" fontId="9" fillId="0" borderId="30" xfId="2" applyFont="1" applyBorder="1" applyAlignment="1">
      <alignment vertical="center"/>
    </xf>
    <xf numFmtId="38" fontId="10" fillId="0" borderId="31" xfId="2" applyFont="1" applyBorder="1" applyAlignment="1">
      <alignment vertical="center"/>
    </xf>
    <xf numFmtId="38" fontId="9" fillId="0" borderId="32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38" fontId="10" fillId="0" borderId="32" xfId="2" applyFont="1" applyBorder="1" applyAlignment="1">
      <alignment vertical="center"/>
    </xf>
    <xf numFmtId="38" fontId="9" fillId="0" borderId="35" xfId="2" applyFont="1" applyBorder="1" applyAlignment="1">
      <alignment vertical="center"/>
    </xf>
    <xf numFmtId="38" fontId="10" fillId="0" borderId="36" xfId="2" applyFont="1" applyBorder="1" applyAlignment="1">
      <alignment vertical="center"/>
    </xf>
    <xf numFmtId="38" fontId="9" fillId="0" borderId="37" xfId="2" applyFont="1" applyBorder="1" applyAlignment="1">
      <alignment horizontal="center" vertical="center"/>
    </xf>
    <xf numFmtId="38" fontId="9" fillId="0" borderId="38" xfId="2" applyFont="1" applyBorder="1" applyAlignment="1">
      <alignment horizontal="center" vertical="center"/>
    </xf>
    <xf numFmtId="38" fontId="9" fillId="0" borderId="39" xfId="2" applyFont="1" applyBorder="1" applyAlignment="1">
      <alignment horizontal="center" vertical="center"/>
    </xf>
    <xf numFmtId="38" fontId="9" fillId="0" borderId="40" xfId="2" applyFont="1" applyBorder="1" applyAlignment="1">
      <alignment horizontal="center" vertical="center"/>
    </xf>
    <xf numFmtId="38" fontId="9" fillId="0" borderId="41" xfId="2" applyFont="1" applyBorder="1" applyAlignment="1">
      <alignment horizontal="center" vertical="center"/>
    </xf>
    <xf numFmtId="38" fontId="9" fillId="0" borderId="42" xfId="2" applyFont="1" applyBorder="1" applyAlignment="1">
      <alignment horizontal="center" vertical="center"/>
    </xf>
    <xf numFmtId="38" fontId="9" fillId="0" borderId="43" xfId="2" applyFont="1" applyBorder="1" applyAlignment="1">
      <alignment horizontal="center" vertical="center"/>
    </xf>
    <xf numFmtId="38" fontId="9" fillId="0" borderId="17" xfId="2" applyFont="1" applyBorder="1" applyAlignment="1">
      <alignment horizontal="distributed" vertical="center"/>
    </xf>
    <xf numFmtId="38" fontId="9" fillId="0" borderId="18" xfId="2" applyFont="1" applyBorder="1" applyAlignment="1">
      <alignment horizontal="distributed" vertical="center"/>
    </xf>
    <xf numFmtId="38" fontId="9" fillId="0" borderId="18" xfId="2" applyFont="1" applyBorder="1" applyAlignment="1">
      <alignment horizontal="center" vertical="center" shrinkToFit="1"/>
    </xf>
    <xf numFmtId="38" fontId="9" fillId="0" borderId="20" xfId="2" applyFont="1" applyBorder="1" applyAlignment="1">
      <alignment vertical="center" shrinkToFit="1"/>
    </xf>
    <xf numFmtId="38" fontId="9" fillId="0" borderId="32" xfId="2" applyFont="1" applyBorder="1" applyAlignment="1">
      <alignment horizontal="distributed" vertical="center"/>
    </xf>
    <xf numFmtId="38" fontId="9" fillId="0" borderId="33" xfId="2" applyFont="1" applyBorder="1" applyAlignment="1">
      <alignment horizontal="distributed" vertical="center"/>
    </xf>
    <xf numFmtId="38" fontId="9" fillId="0" borderId="33" xfId="2" applyFont="1" applyBorder="1" applyAlignment="1">
      <alignment horizontal="center" vertical="center" shrinkToFit="1"/>
    </xf>
    <xf numFmtId="38" fontId="9" fillId="0" borderId="35" xfId="2" applyFont="1" applyBorder="1" applyAlignment="1">
      <alignment vertical="center" shrinkToFit="1"/>
    </xf>
    <xf numFmtId="38" fontId="10" fillId="0" borderId="17" xfId="2" applyFont="1" applyBorder="1" applyAlignment="1">
      <alignment horizontal="right" vertical="center"/>
    </xf>
    <xf numFmtId="38" fontId="10" fillId="0" borderId="32" xfId="2" applyFont="1" applyBorder="1" applyAlignment="1">
      <alignment horizontal="right" vertical="center"/>
    </xf>
    <xf numFmtId="38" fontId="10" fillId="0" borderId="21" xfId="2" applyFont="1" applyBorder="1" applyAlignment="1">
      <alignment horizontal="right" vertical="center"/>
    </xf>
    <xf numFmtId="38" fontId="10" fillId="0" borderId="36" xfId="2" applyFont="1" applyBorder="1" applyAlignment="1">
      <alignment horizontal="right" vertical="center"/>
    </xf>
    <xf numFmtId="38" fontId="9" fillId="0" borderId="44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8" fontId="9" fillId="0" borderId="33" xfId="2" applyFont="1" applyBorder="1" applyAlignment="1">
      <alignment horizontal="right" vertical="center"/>
    </xf>
    <xf numFmtId="38" fontId="10" fillId="0" borderId="45" xfId="2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9" fillId="0" borderId="42" xfId="2" applyFont="1" applyBorder="1" applyAlignment="1">
      <alignment horizontal="distributed" vertical="center"/>
    </xf>
    <xf numFmtId="38" fontId="9" fillId="0" borderId="39" xfId="2" applyFont="1" applyBorder="1" applyAlignment="1">
      <alignment horizontal="distributed" vertical="center"/>
    </xf>
    <xf numFmtId="38" fontId="9" fillId="0" borderId="38" xfId="2" applyFont="1" applyBorder="1" applyAlignment="1">
      <alignment horizontal="distributed" vertical="center"/>
    </xf>
    <xf numFmtId="38" fontId="9" fillId="0" borderId="39" xfId="2" applyFont="1" applyBorder="1" applyAlignment="1">
      <alignment vertical="center"/>
    </xf>
    <xf numFmtId="38" fontId="9" fillId="0" borderId="40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38" fontId="9" fillId="0" borderId="37" xfId="2" applyFont="1" applyBorder="1" applyAlignment="1">
      <alignment vertical="center"/>
    </xf>
    <xf numFmtId="38" fontId="9" fillId="0" borderId="38" xfId="2" applyFont="1" applyBorder="1" applyAlignment="1">
      <alignment vertical="center"/>
    </xf>
    <xf numFmtId="178" fontId="0" fillId="0" borderId="0" xfId="0" applyNumberFormat="1" applyAlignment="1">
      <alignment vertical="center"/>
    </xf>
    <xf numFmtId="178" fontId="7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178" fontId="0" fillId="0" borderId="0" xfId="0" applyNumberFormat="1"/>
    <xf numFmtId="179" fontId="7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9" fontId="13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38" fontId="9" fillId="0" borderId="4" xfId="2" applyFont="1" applyBorder="1" applyAlignment="1">
      <alignment vertical="center" shrinkToFit="1"/>
    </xf>
    <xf numFmtId="0" fontId="5" fillId="0" borderId="0" xfId="0" applyFont="1" applyAlignment="1">
      <alignment shrinkToFit="1"/>
    </xf>
    <xf numFmtId="0" fontId="9" fillId="0" borderId="0" xfId="0" applyFont="1" applyAlignment="1">
      <alignment shrinkToFit="1"/>
    </xf>
    <xf numFmtId="38" fontId="9" fillId="0" borderId="4" xfId="2" applyFont="1" applyBorder="1" applyAlignment="1">
      <alignment horizontal="distributed" vertical="center" shrinkToFit="1"/>
    </xf>
    <xf numFmtId="38" fontId="9" fillId="0" borderId="3" xfId="2" applyFont="1" applyBorder="1" applyAlignment="1">
      <alignment horizontal="distributed" vertical="center" shrinkToFit="1"/>
    </xf>
    <xf numFmtId="0" fontId="0" fillId="0" borderId="0" xfId="0" applyAlignment="1">
      <alignment shrinkToFit="1"/>
    </xf>
    <xf numFmtId="38" fontId="9" fillId="0" borderId="47" xfId="2" applyFont="1" applyBorder="1" applyAlignment="1">
      <alignment horizontal="center" vertical="center"/>
    </xf>
    <xf numFmtId="38" fontId="9" fillId="0" borderId="11" xfId="2" applyFont="1" applyBorder="1" applyAlignment="1">
      <alignment horizontal="distributed" vertical="center" shrinkToFit="1"/>
    </xf>
    <xf numFmtId="38" fontId="10" fillId="0" borderId="2" xfId="2" applyFont="1" applyBorder="1" applyAlignment="1">
      <alignment horizontal="center" vertical="center" shrinkToFit="1"/>
    </xf>
    <xf numFmtId="38" fontId="10" fillId="0" borderId="1" xfId="2" applyFont="1" applyBorder="1" applyAlignment="1">
      <alignment horizontal="center" vertical="center" shrinkToFit="1"/>
    </xf>
    <xf numFmtId="38" fontId="9" fillId="0" borderId="1" xfId="2" applyFont="1" applyBorder="1" applyAlignment="1">
      <alignment horizontal="distributed" vertical="center" shrinkToFit="1"/>
    </xf>
    <xf numFmtId="38" fontId="9" fillId="0" borderId="48" xfId="2" applyFont="1" applyBorder="1" applyAlignment="1">
      <alignment horizontal="distributed" vertical="center" shrinkToFit="1"/>
    </xf>
    <xf numFmtId="38" fontId="9" fillId="0" borderId="49" xfId="2" applyFont="1" applyBorder="1" applyAlignment="1">
      <alignment vertical="center"/>
    </xf>
    <xf numFmtId="38" fontId="9" fillId="0" borderId="50" xfId="2" applyFont="1" applyBorder="1" applyAlignment="1">
      <alignment vertical="center"/>
    </xf>
    <xf numFmtId="38" fontId="9" fillId="0" borderId="51" xfId="2" applyFont="1" applyBorder="1" applyAlignment="1">
      <alignment vertical="center"/>
    </xf>
    <xf numFmtId="38" fontId="9" fillId="0" borderId="48" xfId="2" applyFont="1" applyBorder="1" applyAlignment="1">
      <alignment vertical="center"/>
    </xf>
    <xf numFmtId="38" fontId="9" fillId="0" borderId="52" xfId="2" applyFont="1" applyBorder="1" applyAlignment="1">
      <alignment vertical="center"/>
    </xf>
    <xf numFmtId="38" fontId="9" fillId="0" borderId="53" xfId="2" applyFont="1" applyBorder="1" applyAlignment="1">
      <alignment vertical="center"/>
    </xf>
    <xf numFmtId="38" fontId="9" fillId="0" borderId="54" xfId="2" applyFont="1" applyBorder="1" applyAlignment="1">
      <alignment vertical="center"/>
    </xf>
    <xf numFmtId="38" fontId="9" fillId="0" borderId="55" xfId="2" applyFont="1" applyBorder="1" applyAlignment="1">
      <alignment horizontal="distributed" vertical="center" shrinkToFit="1"/>
    </xf>
    <xf numFmtId="38" fontId="9" fillId="0" borderId="56" xfId="2" applyFont="1" applyBorder="1" applyAlignment="1">
      <alignment vertical="center"/>
    </xf>
    <xf numFmtId="38" fontId="9" fillId="0" borderId="57" xfId="2" applyFont="1" applyBorder="1" applyAlignment="1">
      <alignment vertical="center"/>
    </xf>
    <xf numFmtId="38" fontId="9" fillId="0" borderId="58" xfId="2" applyFont="1" applyBorder="1" applyAlignment="1">
      <alignment vertical="center"/>
    </xf>
    <xf numFmtId="38" fontId="9" fillId="0" borderId="55" xfId="2" applyFont="1" applyBorder="1" applyAlignment="1">
      <alignment vertical="center"/>
    </xf>
    <xf numFmtId="38" fontId="9" fillId="0" borderId="59" xfId="2" applyFont="1" applyBorder="1" applyAlignment="1">
      <alignment vertical="center"/>
    </xf>
    <xf numFmtId="38" fontId="9" fillId="0" borderId="60" xfId="2" applyFont="1" applyBorder="1" applyAlignment="1">
      <alignment vertical="center"/>
    </xf>
    <xf numFmtId="38" fontId="9" fillId="0" borderId="61" xfId="2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38" fontId="9" fillId="0" borderId="63" xfId="2" applyFont="1" applyBorder="1" applyAlignment="1">
      <alignment horizontal="distributed" vertical="center" shrinkToFit="1"/>
    </xf>
    <xf numFmtId="38" fontId="9" fillId="0" borderId="47" xfId="2" applyFont="1" applyBorder="1" applyAlignment="1">
      <alignment vertical="center"/>
    </xf>
    <xf numFmtId="38" fontId="9" fillId="0" borderId="64" xfId="2" applyFont="1" applyBorder="1" applyAlignment="1">
      <alignment vertical="center"/>
    </xf>
    <xf numFmtId="38" fontId="9" fillId="0" borderId="65" xfId="2" applyFont="1" applyBorder="1" applyAlignment="1">
      <alignment vertical="center"/>
    </xf>
    <xf numFmtId="38" fontId="9" fillId="0" borderId="63" xfId="2" applyFont="1" applyBorder="1" applyAlignment="1">
      <alignment vertical="center"/>
    </xf>
    <xf numFmtId="38" fontId="9" fillId="0" borderId="66" xfId="2" applyFont="1" applyBorder="1" applyAlignment="1">
      <alignment vertical="center"/>
    </xf>
    <xf numFmtId="38" fontId="9" fillId="0" borderId="67" xfId="2" applyFont="1" applyBorder="1" applyAlignment="1">
      <alignment vertical="center"/>
    </xf>
    <xf numFmtId="0" fontId="9" fillId="0" borderId="68" xfId="0" applyFont="1" applyBorder="1" applyAlignment="1">
      <alignment vertical="center"/>
    </xf>
    <xf numFmtId="38" fontId="9" fillId="0" borderId="42" xfId="2" applyFont="1" applyBorder="1" applyAlignment="1">
      <alignment horizontal="distributed" vertical="center" shrinkToFit="1"/>
    </xf>
    <xf numFmtId="178" fontId="8" fillId="0" borderId="0" xfId="0" applyNumberFormat="1" applyFont="1" applyAlignment="1">
      <alignment vertical="center"/>
    </xf>
    <xf numFmtId="0" fontId="3" fillId="0" borderId="0" xfId="0" applyFont="1" applyAlignment="1">
      <alignment shrinkToFit="1"/>
    </xf>
    <xf numFmtId="0" fontId="14" fillId="0" borderId="0" xfId="0" applyFont="1"/>
    <xf numFmtId="0" fontId="14" fillId="0" borderId="0" xfId="0" applyFont="1" applyAlignment="1">
      <alignment vertical="center"/>
    </xf>
    <xf numFmtId="38" fontId="3" fillId="0" borderId="1" xfId="2" applyFont="1" applyBorder="1" applyAlignment="1">
      <alignment horizontal="center" vertical="center"/>
    </xf>
    <xf numFmtId="38" fontId="3" fillId="0" borderId="47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38" fontId="3" fillId="0" borderId="40" xfId="2" applyFont="1" applyBorder="1" applyAlignment="1">
      <alignment horizontal="center" vertical="center"/>
    </xf>
    <xf numFmtId="38" fontId="3" fillId="0" borderId="41" xfId="2" applyFont="1" applyBorder="1" applyAlignment="1">
      <alignment horizontal="center" vertical="center"/>
    </xf>
    <xf numFmtId="38" fontId="3" fillId="0" borderId="42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38" xfId="2" applyFont="1" applyBorder="1" applyAlignment="1">
      <alignment horizontal="center" vertical="center"/>
    </xf>
    <xf numFmtId="0" fontId="16" fillId="0" borderId="69" xfId="0" applyFont="1" applyBorder="1" applyAlignment="1">
      <alignment horizontal="distributed" vertical="center"/>
    </xf>
    <xf numFmtId="38" fontId="3" fillId="0" borderId="17" xfId="2" applyFont="1" applyBorder="1" applyAlignment="1">
      <alignment vertical="center"/>
    </xf>
    <xf numFmtId="38" fontId="3" fillId="0" borderId="22" xfId="2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27" xfId="2" applyFont="1" applyBorder="1" applyAlignment="1">
      <alignment vertical="center"/>
    </xf>
    <xf numFmtId="38" fontId="3" fillId="0" borderId="32" xfId="2" applyFont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6" fillId="0" borderId="4" xfId="0" applyFont="1" applyBorder="1" applyAlignment="1">
      <alignment horizontal="distributed" vertical="center"/>
    </xf>
    <xf numFmtId="38" fontId="3" fillId="0" borderId="18" xfId="2" applyFont="1" applyBorder="1" applyAlignment="1">
      <alignment vertical="center"/>
    </xf>
    <xf numFmtId="38" fontId="3" fillId="0" borderId="23" xfId="2" applyFont="1" applyBorder="1" applyAlignment="1">
      <alignment vertical="center"/>
    </xf>
    <xf numFmtId="38" fontId="3" fillId="0" borderId="8" xfId="2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38" fontId="3" fillId="0" borderId="7" xfId="2" applyFont="1" applyBorder="1" applyAlignment="1">
      <alignment vertical="center"/>
    </xf>
    <xf numFmtId="38" fontId="3" fillId="0" borderId="28" xfId="2" applyFont="1" applyBorder="1" applyAlignment="1">
      <alignment vertical="center"/>
    </xf>
    <xf numFmtId="38" fontId="3" fillId="0" borderId="33" xfId="2" applyFont="1" applyBorder="1" applyAlignment="1">
      <alignment vertical="center"/>
    </xf>
    <xf numFmtId="38" fontId="3" fillId="0" borderId="49" xfId="2" applyFont="1" applyBorder="1" applyAlignment="1">
      <alignment vertical="center"/>
    </xf>
    <xf numFmtId="38" fontId="3" fillId="0" borderId="50" xfId="2" applyFont="1" applyBorder="1" applyAlignment="1">
      <alignment vertical="center"/>
    </xf>
    <xf numFmtId="38" fontId="3" fillId="0" borderId="51" xfId="2" applyFont="1" applyBorder="1" applyAlignment="1">
      <alignment vertical="center"/>
    </xf>
    <xf numFmtId="38" fontId="3" fillId="0" borderId="48" xfId="2" applyFont="1" applyBorder="1" applyAlignment="1">
      <alignment vertical="center"/>
    </xf>
    <xf numFmtId="38" fontId="3" fillId="0" borderId="52" xfId="2" applyFont="1" applyBorder="1" applyAlignment="1">
      <alignment vertical="center"/>
    </xf>
    <xf numFmtId="38" fontId="3" fillId="0" borderId="53" xfId="2" applyFont="1" applyBorder="1" applyAlignment="1">
      <alignment vertical="center"/>
    </xf>
    <xf numFmtId="38" fontId="3" fillId="0" borderId="54" xfId="2" applyFont="1" applyBorder="1" applyAlignment="1">
      <alignment vertical="center"/>
    </xf>
    <xf numFmtId="0" fontId="16" fillId="0" borderId="70" xfId="0" applyFont="1" applyBorder="1" applyAlignment="1">
      <alignment horizontal="distributed" vertical="center"/>
    </xf>
    <xf numFmtId="178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8" fontId="15" fillId="0" borderId="2" xfId="2" applyFont="1" applyBorder="1" applyAlignment="1">
      <alignment horizontal="center" vertical="center" shrinkToFit="1"/>
    </xf>
    <xf numFmtId="38" fontId="15" fillId="0" borderId="21" xfId="2" applyFont="1" applyBorder="1" applyAlignment="1">
      <alignment vertical="center"/>
    </xf>
    <xf numFmtId="38" fontId="15" fillId="0" borderId="26" xfId="2" applyFont="1" applyBorder="1" applyAlignment="1">
      <alignment vertical="center"/>
    </xf>
    <xf numFmtId="38" fontId="15" fillId="0" borderId="15" xfId="2" applyFont="1" applyBorder="1" applyAlignment="1">
      <alignment vertical="center"/>
    </xf>
    <xf numFmtId="38" fontId="15" fillId="0" borderId="2" xfId="2" applyFont="1" applyBorder="1" applyAlignment="1">
      <alignment vertical="center"/>
    </xf>
    <xf numFmtId="38" fontId="15" fillId="0" borderId="14" xfId="2" applyFont="1" applyBorder="1" applyAlignment="1">
      <alignment vertical="center"/>
    </xf>
    <xf numFmtId="38" fontId="15" fillId="0" borderId="31" xfId="2" applyFont="1" applyBorder="1" applyAlignment="1">
      <alignment vertical="center"/>
    </xf>
    <xf numFmtId="38" fontId="15" fillId="0" borderId="36" xfId="2" applyFont="1" applyBorder="1" applyAlignment="1">
      <alignment vertical="center"/>
    </xf>
    <xf numFmtId="38" fontId="9" fillId="2" borderId="4" xfId="2" applyFont="1" applyFill="1" applyBorder="1" applyAlignment="1">
      <alignment horizontal="distributed" vertical="center" shrinkToFit="1"/>
    </xf>
    <xf numFmtId="38" fontId="9" fillId="2" borderId="18" xfId="2" applyFont="1" applyFill="1" applyBorder="1" applyAlignment="1">
      <alignment vertical="center"/>
    </xf>
    <xf numFmtId="38" fontId="9" fillId="2" borderId="23" xfId="2" applyFont="1" applyFill="1" applyBorder="1" applyAlignment="1">
      <alignment vertical="center"/>
    </xf>
    <xf numFmtId="38" fontId="9" fillId="2" borderId="8" xfId="2" applyFont="1" applyFill="1" applyBorder="1" applyAlignment="1">
      <alignment vertical="center"/>
    </xf>
    <xf numFmtId="38" fontId="9" fillId="2" borderId="4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28" xfId="2" applyFont="1" applyFill="1" applyBorder="1" applyAlignment="1">
      <alignment vertical="center"/>
    </xf>
    <xf numFmtId="38" fontId="9" fillId="2" borderId="33" xfId="2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38" fontId="9" fillId="0" borderId="1" xfId="2" applyFont="1" applyFill="1" applyBorder="1" applyAlignment="1">
      <alignment horizontal="distributed" vertical="center" shrinkToFit="1"/>
    </xf>
    <xf numFmtId="38" fontId="9" fillId="0" borderId="17" xfId="2" applyFont="1" applyFill="1" applyBorder="1" applyAlignment="1">
      <alignment vertical="center"/>
    </xf>
    <xf numFmtId="38" fontId="9" fillId="0" borderId="22" xfId="2" applyFont="1" applyFill="1" applyBorder="1" applyAlignment="1">
      <alignment vertical="center"/>
    </xf>
    <xf numFmtId="38" fontId="9" fillId="0" borderId="6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38" fontId="9" fillId="0" borderId="27" xfId="2" applyFont="1" applyFill="1" applyBorder="1" applyAlignment="1">
      <alignment vertical="center"/>
    </xf>
    <xf numFmtId="38" fontId="9" fillId="0" borderId="32" xfId="2" applyFont="1" applyFill="1" applyBorder="1" applyAlignment="1">
      <alignment vertical="center"/>
    </xf>
    <xf numFmtId="38" fontId="9" fillId="0" borderId="4" xfId="2" applyFont="1" applyFill="1" applyBorder="1" applyAlignment="1">
      <alignment horizontal="distributed" vertical="center" shrinkToFit="1"/>
    </xf>
    <xf numFmtId="38" fontId="9" fillId="0" borderId="18" xfId="2" applyFont="1" applyFill="1" applyBorder="1" applyAlignment="1">
      <alignment vertical="center"/>
    </xf>
    <xf numFmtId="38" fontId="9" fillId="0" borderId="23" xfId="2" applyFont="1" applyFill="1" applyBorder="1" applyAlignment="1">
      <alignment vertical="center"/>
    </xf>
    <xf numFmtId="38" fontId="9" fillId="0" borderId="8" xfId="2" applyFont="1" applyFill="1" applyBorder="1" applyAlignment="1">
      <alignment vertical="center"/>
    </xf>
    <xf numFmtId="38" fontId="9" fillId="0" borderId="4" xfId="2" applyFont="1" applyFill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28" xfId="2" applyFont="1" applyFill="1" applyBorder="1" applyAlignment="1">
      <alignment vertical="center"/>
    </xf>
    <xf numFmtId="38" fontId="9" fillId="0" borderId="33" xfId="2" applyFont="1" applyFill="1" applyBorder="1" applyAlignment="1">
      <alignment vertical="center"/>
    </xf>
    <xf numFmtId="38" fontId="9" fillId="0" borderId="48" xfId="2" applyFont="1" applyFill="1" applyBorder="1" applyAlignment="1">
      <alignment horizontal="distributed" vertical="center" shrinkToFit="1"/>
    </xf>
    <xf numFmtId="38" fontId="9" fillId="0" borderId="49" xfId="2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38" fontId="9" fillId="0" borderId="51" xfId="2" applyFont="1" applyFill="1" applyBorder="1" applyAlignment="1">
      <alignment vertical="center"/>
    </xf>
    <xf numFmtId="38" fontId="9" fillId="0" borderId="48" xfId="2" applyFont="1" applyFill="1" applyBorder="1" applyAlignment="1">
      <alignment vertical="center"/>
    </xf>
    <xf numFmtId="38" fontId="9" fillId="0" borderId="52" xfId="2" applyFont="1" applyFill="1" applyBorder="1" applyAlignment="1">
      <alignment vertical="center"/>
    </xf>
    <xf numFmtId="38" fontId="9" fillId="0" borderId="53" xfId="2" applyFont="1" applyFill="1" applyBorder="1" applyAlignment="1">
      <alignment vertical="center"/>
    </xf>
    <xf numFmtId="38" fontId="9" fillId="0" borderId="54" xfId="2" applyFont="1" applyFill="1" applyBorder="1" applyAlignment="1">
      <alignment vertical="center"/>
    </xf>
    <xf numFmtId="38" fontId="9" fillId="0" borderId="63" xfId="2" applyFont="1" applyFill="1" applyBorder="1" applyAlignment="1">
      <alignment horizontal="distributed" vertical="center" shrinkToFit="1"/>
    </xf>
    <xf numFmtId="38" fontId="9" fillId="0" borderId="47" xfId="2" applyFont="1" applyFill="1" applyBorder="1" applyAlignment="1">
      <alignment vertical="center"/>
    </xf>
    <xf numFmtId="38" fontId="9" fillId="0" borderId="64" xfId="2" applyFont="1" applyFill="1" applyBorder="1" applyAlignment="1">
      <alignment vertical="center"/>
    </xf>
    <xf numFmtId="38" fontId="9" fillId="0" borderId="65" xfId="2" applyFont="1" applyFill="1" applyBorder="1" applyAlignment="1">
      <alignment vertical="center"/>
    </xf>
    <xf numFmtId="38" fontId="9" fillId="0" borderId="63" xfId="2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38" fontId="9" fillId="0" borderId="66" xfId="2" applyFont="1" applyFill="1" applyBorder="1" applyAlignment="1">
      <alignment vertical="center"/>
    </xf>
    <xf numFmtId="38" fontId="9" fillId="0" borderId="67" xfId="2" applyFont="1" applyFill="1" applyBorder="1" applyAlignment="1">
      <alignment vertical="center"/>
    </xf>
    <xf numFmtId="38" fontId="9" fillId="0" borderId="42" xfId="2" applyFont="1" applyFill="1" applyBorder="1" applyAlignment="1">
      <alignment horizontal="distributed" vertical="center" shrinkToFit="1"/>
    </xf>
    <xf numFmtId="38" fontId="9" fillId="0" borderId="39" xfId="2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9" fillId="0" borderId="41" xfId="2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38" fontId="9" fillId="0" borderId="37" xfId="2" applyFont="1" applyFill="1" applyBorder="1" applyAlignment="1">
      <alignment vertical="center"/>
    </xf>
    <xf numFmtId="38" fontId="9" fillId="0" borderId="38" xfId="2" applyFont="1" applyFill="1" applyBorder="1" applyAlignment="1">
      <alignment vertical="center"/>
    </xf>
    <xf numFmtId="38" fontId="9" fillId="0" borderId="55" xfId="2" applyFont="1" applyFill="1" applyBorder="1" applyAlignment="1">
      <alignment horizontal="distributed" vertical="center" shrinkToFit="1"/>
    </xf>
    <xf numFmtId="38" fontId="9" fillId="0" borderId="56" xfId="2" applyFont="1" applyFill="1" applyBorder="1" applyAlignment="1">
      <alignment vertical="center"/>
    </xf>
    <xf numFmtId="38" fontId="9" fillId="0" borderId="57" xfId="2" applyFont="1" applyFill="1" applyBorder="1" applyAlignment="1">
      <alignment vertical="center"/>
    </xf>
    <xf numFmtId="38" fontId="9" fillId="0" borderId="58" xfId="2" applyFont="1" applyFill="1" applyBorder="1" applyAlignment="1">
      <alignment vertical="center"/>
    </xf>
    <xf numFmtId="38" fontId="9" fillId="0" borderId="55" xfId="2" applyFont="1" applyFill="1" applyBorder="1" applyAlignment="1">
      <alignment vertical="center"/>
    </xf>
    <xf numFmtId="38" fontId="9" fillId="0" borderId="59" xfId="2" applyFont="1" applyFill="1" applyBorder="1" applyAlignment="1">
      <alignment vertical="center"/>
    </xf>
    <xf numFmtId="38" fontId="9" fillId="0" borderId="60" xfId="2" applyFont="1" applyFill="1" applyBorder="1" applyAlignment="1">
      <alignment vertical="center"/>
    </xf>
    <xf numFmtId="38" fontId="9" fillId="0" borderId="61" xfId="2" applyFont="1" applyFill="1" applyBorder="1" applyAlignment="1">
      <alignment vertical="center"/>
    </xf>
    <xf numFmtId="38" fontId="9" fillId="0" borderId="4" xfId="2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38" fontId="9" fillId="0" borderId="0" xfId="2" applyFont="1" applyAlignment="1">
      <alignment vertical="center"/>
    </xf>
    <xf numFmtId="0" fontId="0" fillId="0" borderId="0" xfId="0" applyAlignment="1">
      <alignment vertical="center" shrinkToFit="1"/>
    </xf>
    <xf numFmtId="0" fontId="6" fillId="0" borderId="0" xfId="1" applyAlignment="1" applyProtection="1">
      <alignment vertical="center"/>
    </xf>
    <xf numFmtId="0" fontId="9" fillId="0" borderId="7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6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70" xfId="0" applyFont="1" applyBorder="1" applyAlignment="1">
      <alignment horizontal="distributed" vertical="center"/>
    </xf>
    <xf numFmtId="179" fontId="9" fillId="0" borderId="17" xfId="2" applyNumberFormat="1" applyFont="1" applyBorder="1" applyAlignment="1">
      <alignment vertical="center"/>
    </xf>
    <xf numFmtId="179" fontId="9" fillId="0" borderId="22" xfId="2" applyNumberFormat="1" applyFont="1" applyBorder="1" applyAlignment="1">
      <alignment vertical="center"/>
    </xf>
    <xf numFmtId="179" fontId="9" fillId="0" borderId="6" xfId="2" applyNumberFormat="1" applyFont="1" applyBorder="1" applyAlignment="1">
      <alignment vertical="center"/>
    </xf>
    <xf numFmtId="179" fontId="9" fillId="0" borderId="1" xfId="2" applyNumberFormat="1" applyFont="1" applyBorder="1" applyAlignment="1">
      <alignment vertical="center"/>
    </xf>
    <xf numFmtId="179" fontId="9" fillId="0" borderId="5" xfId="2" applyNumberFormat="1" applyFont="1" applyBorder="1" applyAlignment="1">
      <alignment vertical="center"/>
    </xf>
    <xf numFmtId="179" fontId="9" fillId="0" borderId="27" xfId="2" applyNumberFormat="1" applyFont="1" applyBorder="1" applyAlignment="1">
      <alignment vertical="center"/>
    </xf>
    <xf numFmtId="179" fontId="9" fillId="0" borderId="32" xfId="2" applyNumberFormat="1" applyFont="1" applyBorder="1" applyAlignment="1">
      <alignment vertical="center"/>
    </xf>
    <xf numFmtId="179" fontId="9" fillId="0" borderId="18" xfId="2" applyNumberFormat="1" applyFont="1" applyBorder="1" applyAlignment="1">
      <alignment vertical="center"/>
    </xf>
    <xf numFmtId="179" fontId="9" fillId="0" borderId="23" xfId="2" applyNumberFormat="1" applyFont="1" applyBorder="1" applyAlignment="1">
      <alignment vertical="center"/>
    </xf>
    <xf numFmtId="179" fontId="9" fillId="0" borderId="8" xfId="2" applyNumberFormat="1" applyFont="1" applyBorder="1" applyAlignment="1">
      <alignment vertical="center"/>
    </xf>
    <xf numFmtId="179" fontId="9" fillId="0" borderId="4" xfId="2" applyNumberFormat="1" applyFont="1" applyBorder="1" applyAlignment="1">
      <alignment vertical="center"/>
    </xf>
    <xf numFmtId="179" fontId="9" fillId="0" borderId="7" xfId="2" applyNumberFormat="1" applyFont="1" applyBorder="1" applyAlignment="1">
      <alignment vertical="center"/>
    </xf>
    <xf numFmtId="179" fontId="9" fillId="0" borderId="28" xfId="2" applyNumberFormat="1" applyFont="1" applyBorder="1" applyAlignment="1">
      <alignment vertical="center"/>
    </xf>
    <xf numFmtId="179" fontId="9" fillId="0" borderId="33" xfId="2" applyNumberFormat="1" applyFont="1" applyBorder="1" applyAlignment="1">
      <alignment vertical="center"/>
    </xf>
    <xf numFmtId="179" fontId="9" fillId="0" borderId="49" xfId="2" applyNumberFormat="1" applyFont="1" applyBorder="1" applyAlignment="1">
      <alignment vertical="center"/>
    </xf>
    <xf numFmtId="179" fontId="9" fillId="0" borderId="50" xfId="2" applyNumberFormat="1" applyFont="1" applyBorder="1" applyAlignment="1">
      <alignment vertical="center"/>
    </xf>
    <xf numFmtId="179" fontId="9" fillId="0" borderId="51" xfId="2" applyNumberFormat="1" applyFont="1" applyBorder="1" applyAlignment="1">
      <alignment vertical="center"/>
    </xf>
    <xf numFmtId="179" fontId="9" fillId="0" borderId="48" xfId="2" applyNumberFormat="1" applyFont="1" applyBorder="1" applyAlignment="1">
      <alignment vertical="center"/>
    </xf>
    <xf numFmtId="179" fontId="9" fillId="0" borderId="52" xfId="2" applyNumberFormat="1" applyFont="1" applyBorder="1" applyAlignment="1">
      <alignment vertical="center"/>
    </xf>
    <xf numFmtId="179" fontId="9" fillId="0" borderId="53" xfId="2" applyNumberFormat="1" applyFont="1" applyBorder="1" applyAlignment="1">
      <alignment vertical="center"/>
    </xf>
    <xf numFmtId="179" fontId="9" fillId="0" borderId="54" xfId="2" applyNumberFormat="1" applyFont="1" applyBorder="1" applyAlignment="1">
      <alignment vertical="center"/>
    </xf>
    <xf numFmtId="179" fontId="10" fillId="0" borderId="21" xfId="2" applyNumberFormat="1" applyFont="1" applyBorder="1" applyAlignment="1">
      <alignment vertical="center"/>
    </xf>
    <xf numFmtId="179" fontId="10" fillId="0" borderId="26" xfId="2" applyNumberFormat="1" applyFont="1" applyBorder="1" applyAlignment="1">
      <alignment vertical="center"/>
    </xf>
    <xf numFmtId="179" fontId="10" fillId="0" borderId="15" xfId="2" applyNumberFormat="1" applyFont="1" applyBorder="1" applyAlignment="1">
      <alignment vertical="center"/>
    </xf>
    <xf numFmtId="179" fontId="10" fillId="0" borderId="2" xfId="2" applyNumberFormat="1" applyFont="1" applyBorder="1" applyAlignment="1">
      <alignment vertical="center"/>
    </xf>
    <xf numFmtId="179" fontId="10" fillId="0" borderId="14" xfId="2" applyNumberFormat="1" applyFont="1" applyBorder="1" applyAlignment="1">
      <alignment vertical="center"/>
    </xf>
    <xf numFmtId="179" fontId="10" fillId="0" borderId="31" xfId="2" applyNumberFormat="1" applyFont="1" applyBorder="1" applyAlignment="1">
      <alignment vertical="center"/>
    </xf>
    <xf numFmtId="179" fontId="10" fillId="0" borderId="36" xfId="2" applyNumberFormat="1" applyFont="1" applyBorder="1" applyAlignment="1">
      <alignment vertical="center"/>
    </xf>
    <xf numFmtId="38" fontId="9" fillId="0" borderId="4" xfId="3" applyFont="1" applyBorder="1" applyAlignment="1">
      <alignment vertical="center"/>
    </xf>
    <xf numFmtId="38" fontId="9" fillId="0" borderId="7" xfId="3" applyFont="1" applyBorder="1" applyAlignment="1">
      <alignment vertical="center"/>
    </xf>
    <xf numFmtId="38" fontId="9" fillId="0" borderId="8" xfId="3" applyFont="1" applyBorder="1" applyAlignment="1">
      <alignment vertical="center"/>
    </xf>
    <xf numFmtId="38" fontId="9" fillId="0" borderId="18" xfId="3" applyFont="1" applyBorder="1" applyAlignment="1">
      <alignment vertical="center"/>
    </xf>
    <xf numFmtId="38" fontId="9" fillId="0" borderId="23" xfId="3" applyFont="1" applyBorder="1" applyAlignment="1">
      <alignment vertical="center"/>
    </xf>
    <xf numFmtId="38" fontId="9" fillId="0" borderId="28" xfId="3" applyFont="1" applyBorder="1" applyAlignment="1">
      <alignment vertical="center"/>
    </xf>
    <xf numFmtId="38" fontId="9" fillId="0" borderId="33" xfId="3" applyFont="1" applyBorder="1" applyAlignment="1">
      <alignment vertical="center"/>
    </xf>
    <xf numFmtId="38" fontId="9" fillId="0" borderId="4" xfId="3" applyFont="1" applyBorder="1" applyAlignment="1">
      <alignment horizontal="distributed" vertical="center" shrinkToFit="1"/>
    </xf>
    <xf numFmtId="38" fontId="9" fillId="0" borderId="44" xfId="3" applyFont="1" applyBorder="1" applyAlignment="1">
      <alignment vertical="center"/>
    </xf>
    <xf numFmtId="38" fontId="9" fillId="0" borderId="63" xfId="3" applyFont="1" applyBorder="1" applyAlignment="1">
      <alignment horizontal="distributed" vertical="center" shrinkToFit="1"/>
    </xf>
    <xf numFmtId="38" fontId="9" fillId="0" borderId="47" xfId="3" applyFont="1" applyBorder="1" applyAlignment="1">
      <alignment vertical="center"/>
    </xf>
    <xf numFmtId="38" fontId="9" fillId="0" borderId="64" xfId="3" applyFont="1" applyBorder="1" applyAlignment="1">
      <alignment vertical="center"/>
    </xf>
    <xf numFmtId="38" fontId="9" fillId="0" borderId="65" xfId="3" applyFont="1" applyBorder="1" applyAlignment="1">
      <alignment vertical="center"/>
    </xf>
    <xf numFmtId="38" fontId="9" fillId="0" borderId="63" xfId="3" applyFont="1" applyBorder="1" applyAlignment="1">
      <alignment vertical="center"/>
    </xf>
    <xf numFmtId="38" fontId="9" fillId="0" borderId="66" xfId="3" applyFont="1" applyBorder="1" applyAlignment="1">
      <alignment vertical="center"/>
    </xf>
    <xf numFmtId="38" fontId="9" fillId="0" borderId="67" xfId="3" applyFont="1" applyBorder="1" applyAlignment="1">
      <alignment vertical="center"/>
    </xf>
    <xf numFmtId="38" fontId="0" fillId="0" borderId="0" xfId="0" applyNumberFormat="1"/>
    <xf numFmtId="38" fontId="10" fillId="0" borderId="28" xfId="2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shrinkToFit="1"/>
    </xf>
    <xf numFmtId="0" fontId="22" fillId="0" borderId="0" xfId="0" applyFont="1"/>
    <xf numFmtId="0" fontId="22" fillId="0" borderId="0" xfId="0" applyFont="1" applyAlignment="1">
      <alignment shrinkToFit="1"/>
    </xf>
    <xf numFmtId="38" fontId="22" fillId="0" borderId="0" xfId="2" applyFont="1"/>
    <xf numFmtId="0" fontId="23" fillId="0" borderId="0" xfId="0" applyFont="1" applyAlignment="1">
      <alignment vertical="center"/>
    </xf>
    <xf numFmtId="38" fontId="9" fillId="0" borderId="18" xfId="2" applyFont="1" applyBorder="1" applyAlignment="1">
      <alignment horizontal="distributed" vertical="center" shrinkToFit="1"/>
    </xf>
    <xf numFmtId="38" fontId="9" fillId="0" borderId="47" xfId="2" applyFont="1" applyBorder="1" applyAlignment="1">
      <alignment horizontal="distributed" vertical="center" shrinkToFit="1"/>
    </xf>
    <xf numFmtId="38" fontId="9" fillId="0" borderId="49" xfId="2" applyFont="1" applyBorder="1" applyAlignment="1">
      <alignment horizontal="distributed" vertical="center" shrinkToFit="1"/>
    </xf>
    <xf numFmtId="38" fontId="9" fillId="0" borderId="56" xfId="2" applyFont="1" applyBorder="1" applyAlignment="1">
      <alignment horizontal="distributed" vertical="center" shrinkToFit="1"/>
    </xf>
    <xf numFmtId="38" fontId="9" fillId="0" borderId="18" xfId="3" applyFont="1" applyBorder="1" applyAlignment="1">
      <alignment horizontal="distributed" vertical="center" shrinkToFit="1"/>
    </xf>
    <xf numFmtId="38" fontId="9" fillId="0" borderId="47" xfId="3" applyFont="1" applyBorder="1" applyAlignment="1">
      <alignment horizontal="distributed" vertical="center" shrinkToFit="1"/>
    </xf>
    <xf numFmtId="38" fontId="9" fillId="0" borderId="18" xfId="2" applyFont="1" applyFill="1" applyBorder="1" applyAlignment="1">
      <alignment horizontal="distributed" vertical="center" shrinkToFit="1"/>
    </xf>
    <xf numFmtId="38" fontId="9" fillId="0" borderId="19" xfId="2" applyFont="1" applyBorder="1" applyAlignment="1">
      <alignment horizontal="distributed" vertical="center" shrinkToFit="1"/>
    </xf>
    <xf numFmtId="38" fontId="9" fillId="0" borderId="39" xfId="2" applyFont="1" applyBorder="1" applyAlignment="1">
      <alignment horizontal="distributed" vertical="center" shrinkToFit="1"/>
    </xf>
    <xf numFmtId="38" fontId="9" fillId="0" borderId="63" xfId="2" applyFont="1" applyBorder="1" applyAlignment="1">
      <alignment horizontal="center" vertical="center" shrinkToFit="1"/>
    </xf>
    <xf numFmtId="38" fontId="9" fillId="0" borderId="43" xfId="2" applyFont="1" applyBorder="1" applyAlignment="1">
      <alignment horizontal="center" vertical="center" shrinkToFit="1"/>
    </xf>
    <xf numFmtId="38" fontId="9" fillId="0" borderId="20" xfId="2" applyFont="1" applyBorder="1" applyAlignment="1">
      <alignment horizontal="distributed" vertical="center" shrinkToFit="1"/>
    </xf>
    <xf numFmtId="38" fontId="10" fillId="0" borderId="17" xfId="2" applyFont="1" applyBorder="1" applyAlignment="1">
      <alignment horizontal="center" vertical="center" shrinkToFit="1"/>
    </xf>
    <xf numFmtId="38" fontId="10" fillId="0" borderId="21" xfId="2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8" fontId="20" fillId="0" borderId="0" xfId="0" applyNumberFormat="1" applyFont="1" applyAlignment="1">
      <alignment vertical="center"/>
    </xf>
    <xf numFmtId="178" fontId="24" fillId="0" borderId="0" xfId="0" applyNumberFormat="1" applyFont="1" applyAlignment="1">
      <alignment vertical="center"/>
    </xf>
    <xf numFmtId="178" fontId="20" fillId="0" borderId="0" xfId="0" applyNumberFormat="1" applyFont="1"/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8" fontId="0" fillId="0" borderId="63" xfId="0" applyNumberFormat="1" applyBorder="1" applyAlignment="1">
      <alignment vertical="center"/>
    </xf>
    <xf numFmtId="38" fontId="0" fillId="0" borderId="75" xfId="0" applyNumberFormat="1" applyBorder="1" applyAlignment="1">
      <alignment vertical="center"/>
    </xf>
    <xf numFmtId="38" fontId="0" fillId="0" borderId="64" xfId="0" applyNumberFormat="1" applyBorder="1" applyAlignment="1">
      <alignment vertical="center"/>
    </xf>
    <xf numFmtId="38" fontId="0" fillId="0" borderId="67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0" applyNumberFormat="1" applyBorder="1" applyAlignment="1">
      <alignment vertical="center"/>
    </xf>
    <xf numFmtId="38" fontId="0" fillId="0" borderId="76" xfId="0" applyNumberFormat="1" applyBorder="1" applyAlignment="1">
      <alignment vertical="center"/>
    </xf>
    <xf numFmtId="38" fontId="0" fillId="0" borderId="23" xfId="0" applyNumberFormat="1" applyBorder="1" applyAlignment="1">
      <alignment vertical="center"/>
    </xf>
    <xf numFmtId="38" fontId="0" fillId="0" borderId="33" xfId="0" applyNumberForma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38" fontId="0" fillId="3" borderId="4" xfId="0" applyNumberFormat="1" applyFill="1" applyBorder="1" applyAlignment="1">
      <alignment vertical="center"/>
    </xf>
    <xf numFmtId="38" fontId="0" fillId="3" borderId="76" xfId="0" applyNumberFormat="1" applyFill="1" applyBorder="1" applyAlignment="1">
      <alignment vertical="center"/>
    </xf>
    <xf numFmtId="38" fontId="0" fillId="3" borderId="23" xfId="0" applyNumberFormat="1" applyFill="1" applyBorder="1" applyAlignment="1">
      <alignment vertical="center"/>
    </xf>
    <xf numFmtId="38" fontId="0" fillId="3" borderId="33" xfId="0" applyNumberFormat="1" applyFill="1" applyBorder="1" applyAlignment="1">
      <alignment vertical="center"/>
    </xf>
    <xf numFmtId="0" fontId="0" fillId="0" borderId="42" xfId="0" applyBorder="1" applyAlignment="1">
      <alignment horizontal="center" vertical="center"/>
    </xf>
    <xf numFmtId="38" fontId="0" fillId="0" borderId="42" xfId="0" applyNumberFormat="1" applyBorder="1" applyAlignment="1">
      <alignment vertical="center"/>
    </xf>
    <xf numFmtId="38" fontId="0" fillId="0" borderId="77" xfId="0" applyNumberFormat="1" applyBorder="1" applyAlignment="1">
      <alignment vertical="center"/>
    </xf>
    <xf numFmtId="38" fontId="0" fillId="0" borderId="40" xfId="0" applyNumberFormat="1" applyBorder="1" applyAlignment="1">
      <alignment vertical="center"/>
    </xf>
    <xf numFmtId="38" fontId="0" fillId="0" borderId="38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78" xfId="0" applyBorder="1" applyAlignment="1">
      <alignment horizontal="center" vertical="center"/>
    </xf>
    <xf numFmtId="38" fontId="0" fillId="0" borderId="79" xfId="0" applyNumberFormat="1" applyBorder="1" applyAlignment="1">
      <alignment vertical="center"/>
    </xf>
    <xf numFmtId="38" fontId="0" fillId="0" borderId="80" xfId="0" applyNumberFormat="1" applyBorder="1" applyAlignment="1">
      <alignment vertical="center"/>
    </xf>
    <xf numFmtId="38" fontId="0" fillId="3" borderId="80" xfId="0" applyNumberFormat="1" applyFill="1" applyBorder="1" applyAlignment="1">
      <alignment vertical="center"/>
    </xf>
    <xf numFmtId="38" fontId="0" fillId="0" borderId="81" xfId="0" applyNumberFormat="1" applyBorder="1" applyAlignment="1">
      <alignment vertical="center"/>
    </xf>
    <xf numFmtId="0" fontId="0" fillId="0" borderId="82" xfId="0" applyBorder="1" applyAlignment="1">
      <alignment horizontal="center" vertical="center"/>
    </xf>
    <xf numFmtId="38" fontId="0" fillId="0" borderId="83" xfId="0" applyNumberFormat="1" applyBorder="1" applyAlignment="1">
      <alignment vertical="center"/>
    </xf>
    <xf numFmtId="38" fontId="0" fillId="0" borderId="84" xfId="0" applyNumberFormat="1" applyBorder="1" applyAlignment="1">
      <alignment vertical="center"/>
    </xf>
    <xf numFmtId="38" fontId="0" fillId="3" borderId="84" xfId="0" applyNumberFormat="1" applyFill="1" applyBorder="1" applyAlignment="1">
      <alignment vertical="center"/>
    </xf>
    <xf numFmtId="38" fontId="0" fillId="0" borderId="85" xfId="0" applyNumberFormat="1" applyBorder="1" applyAlignment="1">
      <alignment vertical="center"/>
    </xf>
    <xf numFmtId="3" fontId="7" fillId="0" borderId="86" xfId="0" applyNumberFormat="1" applyFont="1" applyBorder="1" applyAlignment="1">
      <alignment vertical="center"/>
    </xf>
    <xf numFmtId="3" fontId="7" fillId="0" borderId="87" xfId="0" applyNumberFormat="1" applyFont="1" applyBorder="1" applyAlignment="1">
      <alignment vertical="center"/>
    </xf>
    <xf numFmtId="3" fontId="7" fillId="0" borderId="88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7" fillId="0" borderId="89" xfId="0" applyNumberFormat="1" applyFont="1" applyBorder="1" applyAlignment="1">
      <alignment horizontal="center" vertical="center"/>
    </xf>
    <xf numFmtId="3" fontId="7" fillId="3" borderId="87" xfId="0" applyNumberFormat="1" applyFont="1" applyFill="1" applyBorder="1" applyAlignment="1">
      <alignment vertical="center"/>
    </xf>
    <xf numFmtId="38" fontId="9" fillId="0" borderId="49" xfId="3" applyFont="1" applyBorder="1" applyAlignment="1">
      <alignment horizontal="distributed" vertical="center" shrinkToFit="1"/>
    </xf>
    <xf numFmtId="38" fontId="9" fillId="0" borderId="49" xfId="3" applyFont="1" applyBorder="1" applyAlignment="1">
      <alignment vertical="center"/>
    </xf>
    <xf numFmtId="38" fontId="9" fillId="0" borderId="50" xfId="3" applyFont="1" applyBorder="1" applyAlignment="1">
      <alignment vertical="center"/>
    </xf>
    <xf numFmtId="38" fontId="9" fillId="0" borderId="51" xfId="3" applyFont="1" applyBorder="1" applyAlignment="1">
      <alignment vertical="center"/>
    </xf>
    <xf numFmtId="38" fontId="9" fillId="0" borderId="48" xfId="3" applyFont="1" applyBorder="1" applyAlignment="1">
      <alignment vertical="center"/>
    </xf>
    <xf numFmtId="38" fontId="9" fillId="0" borderId="52" xfId="3" applyFont="1" applyBorder="1" applyAlignment="1">
      <alignment vertical="center"/>
    </xf>
    <xf numFmtId="38" fontId="9" fillId="0" borderId="53" xfId="3" applyFont="1" applyBorder="1" applyAlignment="1">
      <alignment vertical="center"/>
    </xf>
    <xf numFmtId="38" fontId="9" fillId="0" borderId="54" xfId="3" applyFont="1" applyBorder="1" applyAlignment="1">
      <alignment vertical="center"/>
    </xf>
    <xf numFmtId="177" fontId="20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 vertical="center"/>
    </xf>
    <xf numFmtId="177" fontId="0" fillId="0" borderId="0" xfId="0" quotePrefix="1" applyNumberForma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9" fontId="0" fillId="0" borderId="0" xfId="0" applyNumberFormat="1" applyAlignment="1">
      <alignment vertical="center"/>
    </xf>
    <xf numFmtId="179" fontId="0" fillId="3" borderId="0" xfId="0" applyNumberFormat="1" applyFill="1" applyAlignment="1">
      <alignment vertical="center"/>
    </xf>
    <xf numFmtId="38" fontId="9" fillId="0" borderId="18" xfId="3" applyFont="1" applyFill="1" applyBorder="1" applyAlignment="1">
      <alignment horizontal="distributed" vertical="center" shrinkToFit="1"/>
    </xf>
    <xf numFmtId="38" fontId="9" fillId="0" borderId="18" xfId="3" applyFont="1" applyFill="1" applyBorder="1" applyAlignment="1">
      <alignment vertical="center"/>
    </xf>
    <xf numFmtId="38" fontId="9" fillId="0" borderId="23" xfId="3" applyFont="1" applyFill="1" applyBorder="1" applyAlignment="1">
      <alignment vertical="center"/>
    </xf>
    <xf numFmtId="38" fontId="9" fillId="0" borderId="8" xfId="3" applyFont="1" applyFill="1" applyBorder="1" applyAlignment="1">
      <alignment vertical="center"/>
    </xf>
    <xf numFmtId="38" fontId="9" fillId="0" borderId="4" xfId="3" applyFont="1" applyFill="1" applyBorder="1" applyAlignment="1">
      <alignment vertical="center"/>
    </xf>
    <xf numFmtId="38" fontId="9" fillId="0" borderId="7" xfId="3" applyFont="1" applyFill="1" applyBorder="1" applyAlignment="1">
      <alignment vertical="center"/>
    </xf>
    <xf numFmtId="38" fontId="9" fillId="0" borderId="28" xfId="3" applyFont="1" applyFill="1" applyBorder="1" applyAlignment="1">
      <alignment vertical="center"/>
    </xf>
    <xf numFmtId="38" fontId="9" fillId="0" borderId="33" xfId="3" applyFont="1" applyFill="1" applyBorder="1" applyAlignment="1">
      <alignment vertical="center"/>
    </xf>
    <xf numFmtId="38" fontId="18" fillId="0" borderId="0" xfId="2" applyFont="1" applyAlignment="1">
      <alignment horizontal="center"/>
    </xf>
    <xf numFmtId="38" fontId="9" fillId="0" borderId="4" xfId="2" quotePrefix="1" applyFont="1" applyFill="1" applyBorder="1" applyAlignment="1">
      <alignment horizontal="left" vertical="center" shrinkToFit="1"/>
    </xf>
    <xf numFmtId="38" fontId="9" fillId="0" borderId="4" xfId="2" quotePrefix="1" applyFont="1" applyBorder="1" applyAlignment="1">
      <alignment horizontal="left" vertical="center" shrinkToFit="1"/>
    </xf>
    <xf numFmtId="38" fontId="9" fillId="0" borderId="0" xfId="2" applyFont="1" applyBorder="1" applyAlignment="1">
      <alignment horizontal="right"/>
    </xf>
    <xf numFmtId="38" fontId="9" fillId="0" borderId="63" xfId="3" quotePrefix="1" applyFont="1" applyBorder="1" applyAlignment="1">
      <alignment horizontal="left" vertical="center" shrinkToFit="1"/>
    </xf>
    <xf numFmtId="38" fontId="9" fillId="0" borderId="48" xfId="3" quotePrefix="1" applyFont="1" applyBorder="1" applyAlignment="1">
      <alignment horizontal="left" vertical="center" shrinkToFit="1"/>
    </xf>
    <xf numFmtId="38" fontId="9" fillId="0" borderId="16" xfId="2" applyFont="1" applyBorder="1" applyAlignment="1">
      <alignment horizontal="center" vertical="center" shrinkToFit="1"/>
    </xf>
    <xf numFmtId="38" fontId="9" fillId="0" borderId="98" xfId="2" applyFont="1" applyBorder="1" applyAlignment="1">
      <alignment horizontal="center" vertical="center" shrinkToFit="1"/>
    </xf>
    <xf numFmtId="38" fontId="9" fillId="0" borderId="98" xfId="2" applyFont="1" applyBorder="1" applyAlignment="1">
      <alignment vertical="center"/>
    </xf>
    <xf numFmtId="38" fontId="9" fillId="0" borderId="73" xfId="2" applyFont="1" applyBorder="1" applyAlignment="1">
      <alignment vertical="center"/>
    </xf>
    <xf numFmtId="38" fontId="9" fillId="0" borderId="96" xfId="2" applyFont="1" applyBorder="1" applyAlignment="1">
      <alignment vertical="center"/>
    </xf>
    <xf numFmtId="38" fontId="9" fillId="0" borderId="16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103" xfId="2" applyFont="1" applyBorder="1" applyAlignment="1">
      <alignment vertical="center"/>
    </xf>
    <xf numFmtId="38" fontId="9" fillId="0" borderId="74" xfId="2" applyFont="1" applyBorder="1" applyAlignment="1">
      <alignment vertical="center"/>
    </xf>
    <xf numFmtId="38" fontId="9" fillId="0" borderId="4" xfId="2" quotePrefix="1" applyFont="1" applyFill="1" applyBorder="1" applyAlignment="1">
      <alignment horizontal="distributed" vertical="center" shrinkToFit="1"/>
    </xf>
    <xf numFmtId="180" fontId="9" fillId="0" borderId="17" xfId="2" applyNumberFormat="1" applyFont="1" applyBorder="1" applyAlignment="1">
      <alignment vertical="center"/>
    </xf>
    <xf numFmtId="180" fontId="9" fillId="0" borderId="22" xfId="2" applyNumberFormat="1" applyFont="1" applyBorder="1" applyAlignment="1">
      <alignment vertical="center"/>
    </xf>
    <xf numFmtId="180" fontId="9" fillId="0" borderId="6" xfId="2" applyNumberFormat="1" applyFont="1" applyBorder="1" applyAlignment="1">
      <alignment vertical="center"/>
    </xf>
    <xf numFmtId="180" fontId="9" fillId="0" borderId="1" xfId="2" applyNumberFormat="1" applyFont="1" applyBorder="1" applyAlignment="1">
      <alignment vertical="center"/>
    </xf>
    <xf numFmtId="180" fontId="9" fillId="0" borderId="5" xfId="2" applyNumberFormat="1" applyFont="1" applyBorder="1" applyAlignment="1">
      <alignment vertical="center"/>
    </xf>
    <xf numFmtId="180" fontId="9" fillId="0" borderId="27" xfId="2" applyNumberFormat="1" applyFont="1" applyBorder="1" applyAlignment="1">
      <alignment vertical="center"/>
    </xf>
    <xf numFmtId="180" fontId="9" fillId="0" borderId="32" xfId="2" applyNumberFormat="1" applyFont="1" applyBorder="1" applyAlignment="1">
      <alignment vertical="center"/>
    </xf>
    <xf numFmtId="180" fontId="9" fillId="0" borderId="18" xfId="2" applyNumberFormat="1" applyFont="1" applyBorder="1" applyAlignment="1">
      <alignment vertical="center"/>
    </xf>
    <xf numFmtId="180" fontId="9" fillId="0" borderId="23" xfId="2" applyNumberFormat="1" applyFont="1" applyBorder="1" applyAlignment="1">
      <alignment vertical="center"/>
    </xf>
    <xf numFmtId="180" fontId="9" fillId="0" borderId="8" xfId="2" applyNumberFormat="1" applyFont="1" applyBorder="1" applyAlignment="1">
      <alignment vertical="center"/>
    </xf>
    <xf numFmtId="180" fontId="9" fillId="0" borderId="4" xfId="2" applyNumberFormat="1" applyFont="1" applyBorder="1" applyAlignment="1">
      <alignment vertical="center"/>
    </xf>
    <xf numFmtId="180" fontId="9" fillId="0" borderId="7" xfId="2" applyNumberFormat="1" applyFont="1" applyBorder="1" applyAlignment="1">
      <alignment vertical="center"/>
    </xf>
    <xf numFmtId="180" fontId="9" fillId="0" borderId="28" xfId="2" applyNumberFormat="1" applyFont="1" applyBorder="1" applyAlignment="1">
      <alignment vertical="center"/>
    </xf>
    <xf numFmtId="180" fontId="9" fillId="0" borderId="33" xfId="2" applyNumberFormat="1" applyFont="1" applyBorder="1" applyAlignment="1">
      <alignment vertical="center"/>
    </xf>
    <xf numFmtId="180" fontId="9" fillId="0" borderId="49" xfId="2" applyNumberFormat="1" applyFont="1" applyBorder="1" applyAlignment="1">
      <alignment vertical="center"/>
    </xf>
    <xf numFmtId="180" fontId="9" fillId="0" borderId="50" xfId="2" applyNumberFormat="1" applyFont="1" applyBorder="1" applyAlignment="1">
      <alignment vertical="center"/>
    </xf>
    <xf numFmtId="180" fontId="9" fillId="0" borderId="51" xfId="2" applyNumberFormat="1" applyFont="1" applyBorder="1" applyAlignment="1">
      <alignment vertical="center"/>
    </xf>
    <xf numFmtId="180" fontId="9" fillId="0" borderId="48" xfId="2" applyNumberFormat="1" applyFont="1" applyBorder="1" applyAlignment="1">
      <alignment vertical="center"/>
    </xf>
    <xf numFmtId="180" fontId="9" fillId="0" borderId="52" xfId="2" applyNumberFormat="1" applyFont="1" applyBorder="1" applyAlignment="1">
      <alignment vertical="center"/>
    </xf>
    <xf numFmtId="180" fontId="9" fillId="0" borderId="53" xfId="2" applyNumberFormat="1" applyFont="1" applyBorder="1" applyAlignment="1">
      <alignment vertical="center"/>
    </xf>
    <xf numFmtId="180" fontId="9" fillId="0" borderId="54" xfId="2" applyNumberFormat="1" applyFont="1" applyBorder="1" applyAlignment="1">
      <alignment vertical="center"/>
    </xf>
    <xf numFmtId="180" fontId="10" fillId="0" borderId="21" xfId="2" applyNumberFormat="1" applyFont="1" applyBorder="1" applyAlignment="1">
      <alignment vertical="center"/>
    </xf>
    <xf numFmtId="180" fontId="10" fillId="0" borderId="26" xfId="2" applyNumberFormat="1" applyFont="1" applyBorder="1" applyAlignment="1">
      <alignment vertical="center"/>
    </xf>
    <xf numFmtId="180" fontId="10" fillId="0" borderId="15" xfId="2" applyNumberFormat="1" applyFont="1" applyBorder="1" applyAlignment="1">
      <alignment vertical="center"/>
    </xf>
    <xf numFmtId="180" fontId="10" fillId="0" borderId="2" xfId="2" applyNumberFormat="1" applyFont="1" applyBorder="1" applyAlignment="1">
      <alignment vertical="center"/>
    </xf>
    <xf numFmtId="180" fontId="10" fillId="0" borderId="14" xfId="2" applyNumberFormat="1" applyFont="1" applyBorder="1" applyAlignment="1">
      <alignment vertical="center"/>
    </xf>
    <xf numFmtId="180" fontId="10" fillId="0" borderId="31" xfId="2" applyNumberFormat="1" applyFont="1" applyBorder="1" applyAlignment="1">
      <alignment vertical="center"/>
    </xf>
    <xf numFmtId="180" fontId="10" fillId="0" borderId="36" xfId="2" applyNumberFormat="1" applyFont="1" applyBorder="1" applyAlignment="1">
      <alignment vertical="center"/>
    </xf>
    <xf numFmtId="180" fontId="10" fillId="0" borderId="21" xfId="2" applyNumberFormat="1" applyFont="1" applyBorder="1" applyAlignment="1">
      <alignment horizontal="right" vertical="center"/>
    </xf>
    <xf numFmtId="180" fontId="9" fillId="0" borderId="20" xfId="2" applyNumberFormat="1" applyFont="1" applyBorder="1" applyAlignment="1">
      <alignment vertical="center"/>
    </xf>
    <xf numFmtId="180" fontId="9" fillId="0" borderId="25" xfId="2" applyNumberFormat="1" applyFont="1" applyBorder="1" applyAlignment="1">
      <alignment vertical="center"/>
    </xf>
    <xf numFmtId="180" fontId="9" fillId="0" borderId="13" xfId="2" applyNumberFormat="1" applyFont="1" applyBorder="1" applyAlignment="1">
      <alignment vertical="center"/>
    </xf>
    <xf numFmtId="180" fontId="9" fillId="0" borderId="11" xfId="2" applyNumberFormat="1" applyFont="1" applyBorder="1" applyAlignment="1">
      <alignment vertical="center"/>
    </xf>
    <xf numFmtId="181" fontId="9" fillId="0" borderId="12" xfId="2" applyNumberFormat="1" applyFont="1" applyBorder="1" applyAlignment="1">
      <alignment vertical="center"/>
    </xf>
    <xf numFmtId="181" fontId="9" fillId="0" borderId="30" xfId="2" applyNumberFormat="1" applyFont="1" applyBorder="1" applyAlignment="1">
      <alignment vertical="center"/>
    </xf>
    <xf numFmtId="181" fontId="9" fillId="0" borderId="35" xfId="2" applyNumberFormat="1" applyFont="1" applyBorder="1" applyAlignment="1">
      <alignment vertical="center"/>
    </xf>
    <xf numFmtId="181" fontId="9" fillId="0" borderId="11" xfId="2" applyNumberFormat="1" applyFont="1" applyBorder="1" applyAlignment="1">
      <alignment vertical="center"/>
    </xf>
    <xf numFmtId="179" fontId="10" fillId="0" borderId="21" xfId="2" applyNumberFormat="1" applyFont="1" applyBorder="1" applyAlignment="1">
      <alignment horizontal="right" vertical="center"/>
    </xf>
    <xf numFmtId="177" fontId="9" fillId="0" borderId="20" xfId="2" applyNumberFormat="1" applyFont="1" applyBorder="1" applyAlignment="1">
      <alignment horizontal="distributed" vertical="center" shrinkToFit="1"/>
    </xf>
    <xf numFmtId="177" fontId="9" fillId="0" borderId="20" xfId="2" applyNumberFormat="1" applyFont="1" applyBorder="1" applyAlignment="1">
      <alignment vertical="center"/>
    </xf>
    <xf numFmtId="177" fontId="9" fillId="0" borderId="25" xfId="2" applyNumberFormat="1" applyFont="1" applyBorder="1" applyAlignment="1">
      <alignment vertical="center"/>
    </xf>
    <xf numFmtId="177" fontId="9" fillId="0" borderId="13" xfId="2" applyNumberFormat="1" applyFont="1" applyBorder="1" applyAlignment="1">
      <alignment vertical="center"/>
    </xf>
    <xf numFmtId="177" fontId="9" fillId="0" borderId="11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177" fontId="9" fillId="0" borderId="30" xfId="2" applyNumberFormat="1" applyFont="1" applyBorder="1" applyAlignment="1">
      <alignment vertical="center"/>
    </xf>
    <xf numFmtId="177" fontId="9" fillId="0" borderId="35" xfId="2" applyNumberFormat="1" applyFont="1" applyBorder="1" applyAlignment="1">
      <alignment vertical="center"/>
    </xf>
    <xf numFmtId="182" fontId="9" fillId="0" borderId="20" xfId="2" applyNumberFormat="1" applyFont="1" applyBorder="1" applyAlignment="1">
      <alignment vertical="center"/>
    </xf>
    <xf numFmtId="182" fontId="9" fillId="0" borderId="25" xfId="2" applyNumberFormat="1" applyFont="1" applyBorder="1" applyAlignment="1">
      <alignment vertical="center"/>
    </xf>
    <xf numFmtId="182" fontId="9" fillId="0" borderId="13" xfId="2" applyNumberFormat="1" applyFont="1" applyBorder="1" applyAlignment="1">
      <alignment vertical="center"/>
    </xf>
    <xf numFmtId="38" fontId="9" fillId="0" borderId="42" xfId="3" applyFont="1" applyBorder="1" applyAlignment="1">
      <alignment horizontal="distributed" vertical="center" shrinkToFit="1"/>
    </xf>
    <xf numFmtId="38" fontId="9" fillId="0" borderId="39" xfId="3" applyFont="1" applyBorder="1" applyAlignment="1">
      <alignment horizontal="distributed" vertical="center" shrinkToFit="1"/>
    </xf>
    <xf numFmtId="38" fontId="9" fillId="0" borderId="39" xfId="3" applyFont="1" applyBorder="1" applyAlignment="1">
      <alignment vertical="center"/>
    </xf>
    <xf numFmtId="38" fontId="9" fillId="0" borderId="40" xfId="3" applyFont="1" applyBorder="1" applyAlignment="1">
      <alignment vertical="center"/>
    </xf>
    <xf numFmtId="38" fontId="9" fillId="0" borderId="41" xfId="3" applyFont="1" applyBorder="1" applyAlignment="1">
      <alignment vertical="center"/>
    </xf>
    <xf numFmtId="38" fontId="9" fillId="0" borderId="42" xfId="3" applyFont="1" applyBorder="1" applyAlignment="1">
      <alignment vertical="center"/>
    </xf>
    <xf numFmtId="38" fontId="9" fillId="0" borderId="46" xfId="3" applyFont="1" applyBorder="1" applyAlignment="1">
      <alignment vertical="center"/>
    </xf>
    <xf numFmtId="38" fontId="9" fillId="0" borderId="37" xfId="3" applyFont="1" applyBorder="1" applyAlignment="1">
      <alignment vertical="center"/>
    </xf>
    <xf numFmtId="38" fontId="9" fillId="0" borderId="38" xfId="3" applyFont="1" applyBorder="1" applyAlignment="1">
      <alignment vertical="center"/>
    </xf>
    <xf numFmtId="181" fontId="9" fillId="0" borderId="17" xfId="2" applyNumberFormat="1" applyFont="1" applyBorder="1" applyAlignment="1">
      <alignment vertical="center"/>
    </xf>
    <xf numFmtId="181" fontId="9" fillId="0" borderId="22" xfId="2" applyNumberFormat="1" applyFont="1" applyBorder="1" applyAlignment="1">
      <alignment vertical="center"/>
    </xf>
    <xf numFmtId="181" fontId="9" fillId="0" borderId="6" xfId="2" applyNumberFormat="1" applyFont="1" applyBorder="1" applyAlignment="1">
      <alignment vertical="center"/>
    </xf>
    <xf numFmtId="181" fontId="9" fillId="0" borderId="1" xfId="2" applyNumberFormat="1" applyFont="1" applyBorder="1" applyAlignment="1">
      <alignment vertical="center"/>
    </xf>
    <xf numFmtId="181" fontId="9" fillId="0" borderId="5" xfId="2" applyNumberFormat="1" applyFont="1" applyBorder="1" applyAlignment="1">
      <alignment vertical="center"/>
    </xf>
    <xf numFmtId="181" fontId="9" fillId="0" borderId="27" xfId="2" applyNumberFormat="1" applyFont="1" applyBorder="1" applyAlignment="1">
      <alignment vertical="center"/>
    </xf>
    <xf numFmtId="181" fontId="9" fillId="0" borderId="32" xfId="2" applyNumberFormat="1" applyFont="1" applyBorder="1" applyAlignment="1">
      <alignment vertical="center"/>
    </xf>
    <xf numFmtId="181" fontId="9" fillId="0" borderId="18" xfId="2" applyNumberFormat="1" applyFont="1" applyBorder="1" applyAlignment="1">
      <alignment vertical="center"/>
    </xf>
    <xf numFmtId="181" fontId="9" fillId="0" borderId="23" xfId="2" applyNumberFormat="1" applyFont="1" applyBorder="1" applyAlignment="1">
      <alignment vertical="center"/>
    </xf>
    <xf numFmtId="181" fontId="9" fillId="0" borderId="8" xfId="2" applyNumberFormat="1" applyFont="1" applyBorder="1" applyAlignment="1">
      <alignment vertical="center"/>
    </xf>
    <xf numFmtId="181" fontId="9" fillId="0" borderId="4" xfId="2" applyNumberFormat="1" applyFont="1" applyBorder="1" applyAlignment="1">
      <alignment vertical="center"/>
    </xf>
    <xf numFmtId="181" fontId="9" fillId="0" borderId="7" xfId="2" applyNumberFormat="1" applyFont="1" applyBorder="1" applyAlignment="1">
      <alignment vertical="center"/>
    </xf>
    <xf numFmtId="181" fontId="9" fillId="0" borderId="28" xfId="2" applyNumberFormat="1" applyFont="1" applyBorder="1" applyAlignment="1">
      <alignment vertical="center"/>
    </xf>
    <xf numFmtId="181" fontId="9" fillId="0" borderId="33" xfId="2" applyNumberFormat="1" applyFont="1" applyBorder="1" applyAlignment="1">
      <alignment vertical="center"/>
    </xf>
    <xf numFmtId="181" fontId="9" fillId="0" borderId="49" xfId="2" applyNumberFormat="1" applyFont="1" applyBorder="1" applyAlignment="1">
      <alignment vertical="center"/>
    </xf>
    <xf numFmtId="181" fontId="9" fillId="0" borderId="50" xfId="2" applyNumberFormat="1" applyFont="1" applyBorder="1" applyAlignment="1">
      <alignment vertical="center"/>
    </xf>
    <xf numFmtId="181" fontId="9" fillId="0" borderId="51" xfId="2" applyNumberFormat="1" applyFont="1" applyBorder="1" applyAlignment="1">
      <alignment vertical="center"/>
    </xf>
    <xf numFmtId="181" fontId="9" fillId="0" borderId="48" xfId="2" applyNumberFormat="1" applyFont="1" applyBorder="1" applyAlignment="1">
      <alignment vertical="center"/>
    </xf>
    <xf numFmtId="181" fontId="9" fillId="0" borderId="52" xfId="2" applyNumberFormat="1" applyFont="1" applyBorder="1" applyAlignment="1">
      <alignment vertical="center"/>
    </xf>
    <xf numFmtId="181" fontId="9" fillId="0" borderId="53" xfId="2" applyNumberFormat="1" applyFont="1" applyBorder="1" applyAlignment="1">
      <alignment vertical="center"/>
    </xf>
    <xf numFmtId="181" fontId="9" fillId="0" borderId="54" xfId="2" applyNumberFormat="1" applyFont="1" applyBorder="1" applyAlignment="1">
      <alignment vertical="center"/>
    </xf>
    <xf numFmtId="181" fontId="10" fillId="0" borderId="21" xfId="2" applyNumberFormat="1" applyFont="1" applyBorder="1" applyAlignment="1">
      <alignment vertical="center"/>
    </xf>
    <xf numFmtId="181" fontId="10" fillId="0" borderId="26" xfId="2" applyNumberFormat="1" applyFont="1" applyBorder="1" applyAlignment="1">
      <alignment vertical="center"/>
    </xf>
    <xf numFmtId="181" fontId="10" fillId="0" borderId="15" xfId="2" applyNumberFormat="1" applyFont="1" applyBorder="1" applyAlignment="1">
      <alignment vertical="center"/>
    </xf>
    <xf numFmtId="181" fontId="10" fillId="0" borderId="2" xfId="2" applyNumberFormat="1" applyFont="1" applyBorder="1" applyAlignment="1">
      <alignment vertical="center"/>
    </xf>
    <xf numFmtId="181" fontId="10" fillId="0" borderId="14" xfId="2" applyNumberFormat="1" applyFont="1" applyBorder="1" applyAlignment="1">
      <alignment vertical="center"/>
    </xf>
    <xf numFmtId="181" fontId="10" fillId="0" borderId="31" xfId="2" applyNumberFormat="1" applyFont="1" applyBorder="1" applyAlignment="1">
      <alignment vertical="center"/>
    </xf>
    <xf numFmtId="181" fontId="10" fillId="0" borderId="36" xfId="2" applyNumberFormat="1" applyFont="1" applyBorder="1" applyAlignment="1">
      <alignment vertical="center"/>
    </xf>
    <xf numFmtId="181" fontId="10" fillId="0" borderId="21" xfId="2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38" fontId="22" fillId="0" borderId="4" xfId="2" applyFont="1" applyBorder="1" applyAlignment="1">
      <alignment horizontal="distributed" vertical="center" shrinkToFit="1"/>
    </xf>
    <xf numFmtId="38" fontId="22" fillId="0" borderId="18" xfId="2" applyFont="1" applyBorder="1" applyAlignment="1">
      <alignment vertical="center"/>
    </xf>
    <xf numFmtId="38" fontId="22" fillId="0" borderId="23" xfId="2" applyFont="1" applyBorder="1" applyAlignment="1">
      <alignment vertical="center"/>
    </xf>
    <xf numFmtId="38" fontId="22" fillId="0" borderId="8" xfId="2" applyFont="1" applyBorder="1" applyAlignment="1">
      <alignment vertical="center"/>
    </xf>
    <xf numFmtId="38" fontId="22" fillId="0" borderId="4" xfId="2" applyFont="1" applyBorder="1" applyAlignment="1">
      <alignment vertical="center"/>
    </xf>
    <xf numFmtId="38" fontId="22" fillId="0" borderId="7" xfId="2" applyFont="1" applyBorder="1" applyAlignment="1">
      <alignment vertical="center"/>
    </xf>
    <xf numFmtId="38" fontId="22" fillId="0" borderId="28" xfId="2" applyFont="1" applyBorder="1" applyAlignment="1">
      <alignment vertical="center"/>
    </xf>
    <xf numFmtId="38" fontId="22" fillId="0" borderId="33" xfId="2" applyFont="1" applyBorder="1" applyAlignment="1">
      <alignment vertical="center"/>
    </xf>
    <xf numFmtId="177" fontId="20" fillId="0" borderId="0" xfId="0" applyNumberFormat="1" applyFont="1" applyAlignment="1">
      <alignment horizontal="right" vertical="center"/>
    </xf>
    <xf numFmtId="179" fontId="20" fillId="0" borderId="0" xfId="0" applyNumberFormat="1" applyFont="1" applyAlignment="1">
      <alignment vertical="center"/>
    </xf>
    <xf numFmtId="38" fontId="22" fillId="0" borderId="49" xfId="2" applyFont="1" applyBorder="1" applyAlignment="1">
      <alignment horizontal="distributed" vertical="center" shrinkToFit="1"/>
    </xf>
    <xf numFmtId="38" fontId="22" fillId="0" borderId="49" xfId="2" applyFont="1" applyBorder="1" applyAlignment="1">
      <alignment vertical="center"/>
    </xf>
    <xf numFmtId="38" fontId="22" fillId="0" borderId="50" xfId="2" applyFont="1" applyBorder="1" applyAlignment="1">
      <alignment vertical="center"/>
    </xf>
    <xf numFmtId="38" fontId="22" fillId="0" borderId="51" xfId="2" applyFont="1" applyBorder="1" applyAlignment="1">
      <alignment vertical="center"/>
    </xf>
    <xf numFmtId="38" fontId="23" fillId="0" borderId="28" xfId="2" applyFont="1" applyBorder="1" applyAlignment="1">
      <alignment vertical="center"/>
    </xf>
    <xf numFmtId="0" fontId="22" fillId="0" borderId="68" xfId="0" applyFont="1" applyBorder="1" applyAlignment="1">
      <alignment vertical="center"/>
    </xf>
    <xf numFmtId="38" fontId="22" fillId="0" borderId="42" xfId="2" applyFont="1" applyBorder="1" applyAlignment="1">
      <alignment horizontal="distributed" vertical="center" shrinkToFit="1"/>
    </xf>
    <xf numFmtId="38" fontId="22" fillId="0" borderId="39" xfId="2" applyFont="1" applyBorder="1" applyAlignment="1">
      <alignment horizontal="distributed" vertical="center" shrinkToFit="1"/>
    </xf>
    <xf numFmtId="38" fontId="22" fillId="0" borderId="39" xfId="2" applyFont="1" applyBorder="1" applyAlignment="1">
      <alignment vertical="center"/>
    </xf>
    <xf numFmtId="38" fontId="22" fillId="0" borderId="40" xfId="2" applyFont="1" applyBorder="1" applyAlignment="1">
      <alignment vertical="center"/>
    </xf>
    <xf numFmtId="38" fontId="22" fillId="0" borderId="41" xfId="2" applyFont="1" applyBorder="1" applyAlignment="1">
      <alignment vertical="center"/>
    </xf>
    <xf numFmtId="38" fontId="22" fillId="0" borderId="42" xfId="2" applyFont="1" applyBorder="1" applyAlignment="1">
      <alignment vertical="center"/>
    </xf>
    <xf numFmtId="38" fontId="22" fillId="0" borderId="46" xfId="2" applyFont="1" applyBorder="1" applyAlignment="1">
      <alignment vertical="center"/>
    </xf>
    <xf numFmtId="38" fontId="22" fillId="0" borderId="37" xfId="2" applyFont="1" applyBorder="1" applyAlignment="1">
      <alignment vertical="center"/>
    </xf>
    <xf numFmtId="38" fontId="22" fillId="0" borderId="38" xfId="2" applyFont="1" applyBorder="1" applyAlignment="1">
      <alignment vertical="center"/>
    </xf>
    <xf numFmtId="182" fontId="9" fillId="0" borderId="11" xfId="2" applyNumberFormat="1" applyFont="1" applyBorder="1" applyAlignment="1">
      <alignment vertical="center"/>
    </xf>
    <xf numFmtId="182" fontId="9" fillId="0" borderId="12" xfId="2" applyNumberFormat="1" applyFont="1" applyBorder="1" applyAlignment="1">
      <alignment vertical="center"/>
    </xf>
    <xf numFmtId="182" fontId="9" fillId="0" borderId="30" xfId="2" applyNumberFormat="1" applyFont="1" applyBorder="1" applyAlignment="1">
      <alignment vertical="center"/>
    </xf>
    <xf numFmtId="38" fontId="22" fillId="0" borderId="18" xfId="2" applyFont="1" applyBorder="1" applyAlignment="1">
      <alignment horizontal="distributed" vertical="center" shrinkToFit="1"/>
    </xf>
    <xf numFmtId="38" fontId="18" fillId="0" borderId="0" xfId="2" quotePrefix="1" applyFont="1" applyAlignment="1">
      <alignment horizontal="center"/>
    </xf>
    <xf numFmtId="38" fontId="18" fillId="0" borderId="0" xfId="2" applyFont="1" applyAlignment="1">
      <alignment horizontal="center"/>
    </xf>
    <xf numFmtId="38" fontId="9" fillId="0" borderId="68" xfId="2" applyFont="1" applyBorder="1" applyAlignment="1">
      <alignment horizontal="right"/>
    </xf>
    <xf numFmtId="38" fontId="9" fillId="0" borderId="91" xfId="2" applyFont="1" applyBorder="1" applyAlignment="1">
      <alignment horizontal="left" vertical="center" wrapText="1" shrinkToFit="1"/>
    </xf>
    <xf numFmtId="38" fontId="9" fillId="0" borderId="92" xfId="2" applyFont="1" applyBorder="1" applyAlignment="1">
      <alignment horizontal="left" vertical="center" shrinkToFit="1"/>
    </xf>
    <xf numFmtId="38" fontId="9" fillId="0" borderId="93" xfId="2" applyFont="1" applyBorder="1" applyAlignment="1">
      <alignment horizontal="left" vertical="center" shrinkToFit="1"/>
    </xf>
    <xf numFmtId="38" fontId="9" fillId="0" borderId="17" xfId="2" applyFont="1" applyBorder="1" applyAlignment="1">
      <alignment horizontal="center" vertical="center"/>
    </xf>
    <xf numFmtId="38" fontId="9" fillId="0" borderId="62" xfId="2" applyFont="1" applyBorder="1" applyAlignment="1">
      <alignment horizontal="center" vertical="center"/>
    </xf>
    <xf numFmtId="38" fontId="9" fillId="0" borderId="94" xfId="2" applyFont="1" applyBorder="1" applyAlignment="1">
      <alignment horizontal="center" vertical="center"/>
    </xf>
    <xf numFmtId="38" fontId="9" fillId="0" borderId="95" xfId="2" applyFont="1" applyBorder="1" applyAlignment="1">
      <alignment horizontal="center" vertical="center"/>
    </xf>
    <xf numFmtId="38" fontId="9" fillId="0" borderId="16" xfId="2" applyFont="1" applyBorder="1" applyAlignment="1">
      <alignment horizontal="center" vertical="center"/>
    </xf>
    <xf numFmtId="38" fontId="9" fillId="0" borderId="45" xfId="2" applyFont="1" applyBorder="1" applyAlignment="1">
      <alignment horizontal="center" vertical="center"/>
    </xf>
    <xf numFmtId="38" fontId="9" fillId="0" borderId="96" xfId="2" applyFont="1" applyBorder="1" applyAlignment="1">
      <alignment horizontal="center" vertical="center"/>
    </xf>
    <xf numFmtId="38" fontId="9" fillId="0" borderId="96" xfId="2" quotePrefix="1" applyFont="1" applyBorder="1" applyAlignment="1">
      <alignment horizontal="center" vertical="center" wrapText="1"/>
    </xf>
    <xf numFmtId="38" fontId="9" fillId="0" borderId="1" xfId="2" applyFont="1" applyBorder="1" applyAlignment="1">
      <alignment horizontal="center" vertical="center"/>
    </xf>
    <xf numFmtId="38" fontId="10" fillId="0" borderId="45" xfId="2" applyFont="1" applyBorder="1" applyAlignment="1">
      <alignment horizontal="center" vertical="center"/>
    </xf>
    <xf numFmtId="38" fontId="9" fillId="0" borderId="90" xfId="2" applyFont="1" applyBorder="1" applyAlignment="1">
      <alignment horizontal="center" vertical="center"/>
    </xf>
    <xf numFmtId="38" fontId="5" fillId="0" borderId="0" xfId="2" quotePrefix="1" applyFont="1" applyAlignment="1">
      <alignment horizontal="center"/>
    </xf>
    <xf numFmtId="38" fontId="5" fillId="0" borderId="0" xfId="2" applyFont="1" applyAlignment="1">
      <alignment horizontal="center"/>
    </xf>
    <xf numFmtId="177" fontId="0" fillId="0" borderId="56" xfId="0" applyNumberFormat="1" applyBorder="1" applyAlignment="1">
      <alignment horizontal="right" vertical="center"/>
    </xf>
    <xf numFmtId="177" fontId="0" fillId="0" borderId="97" xfId="0" applyNumberFormat="1" applyBorder="1" applyAlignment="1">
      <alignment horizontal="right" vertical="center"/>
    </xf>
    <xf numFmtId="177" fontId="0" fillId="0" borderId="58" xfId="0" applyNumberFormat="1" applyBorder="1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00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39" xfId="0" applyNumberFormat="1" applyBorder="1" applyAlignment="1">
      <alignment horizontal="right" vertical="center"/>
    </xf>
    <xf numFmtId="177" fontId="0" fillId="0" borderId="101" xfId="0" applyNumberFormat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38" fontId="3" fillId="0" borderId="96" xfId="2" applyFont="1" applyBorder="1" applyAlignment="1">
      <alignment horizontal="center" vertical="center"/>
    </xf>
    <xf numFmtId="38" fontId="3" fillId="0" borderId="91" xfId="2" applyFont="1" applyBorder="1" applyAlignment="1">
      <alignment horizontal="left" vertical="center" wrapText="1" shrinkToFit="1"/>
    </xf>
    <xf numFmtId="38" fontId="3" fillId="0" borderId="92" xfId="2" applyFont="1" applyBorder="1" applyAlignment="1">
      <alignment horizontal="left" vertical="center" shrinkToFit="1"/>
    </xf>
    <xf numFmtId="38" fontId="3" fillId="0" borderId="93" xfId="2" applyFont="1" applyBorder="1" applyAlignment="1">
      <alignment horizontal="left" vertical="center" shrinkToFit="1"/>
    </xf>
    <xf numFmtId="38" fontId="4" fillId="0" borderId="0" xfId="2" applyFont="1" applyAlignment="1">
      <alignment horizontal="center"/>
    </xf>
    <xf numFmtId="38" fontId="3" fillId="0" borderId="68" xfId="2" applyFont="1" applyBorder="1" applyAlignment="1">
      <alignment horizontal="right"/>
    </xf>
    <xf numFmtId="38" fontId="3" fillId="0" borderId="1" xfId="2" applyFont="1" applyBorder="1" applyAlignment="1">
      <alignment horizontal="center" vertical="center"/>
    </xf>
    <xf numFmtId="38" fontId="15" fillId="0" borderId="45" xfId="2" applyFont="1" applyBorder="1" applyAlignment="1">
      <alignment horizontal="center" vertical="center"/>
    </xf>
    <xf numFmtId="38" fontId="3" fillId="0" borderId="95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38" fontId="3" fillId="0" borderId="45" xfId="2" applyFont="1" applyBorder="1" applyAlignment="1">
      <alignment horizontal="center" vertical="center"/>
    </xf>
    <xf numFmtId="38" fontId="3" fillId="0" borderId="90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9" fillId="0" borderId="68" xfId="2" applyFont="1" applyBorder="1" applyAlignment="1">
      <alignment horizontal="right" vertical="center"/>
    </xf>
    <xf numFmtId="38" fontId="9" fillId="0" borderId="3" xfId="2" applyFont="1" applyBorder="1" applyAlignment="1">
      <alignment horizontal="center" vertical="center"/>
    </xf>
    <xf numFmtId="38" fontId="9" fillId="0" borderId="102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/>
    </xf>
    <xf numFmtId="38" fontId="3" fillId="0" borderId="3" xfId="2" applyFont="1" applyBorder="1" applyAlignment="1">
      <alignment horizontal="center"/>
    </xf>
    <xf numFmtId="38" fontId="3" fillId="0" borderId="102" xfId="2" applyFont="1" applyBorder="1" applyAlignment="1">
      <alignment horizontal="center"/>
    </xf>
    <xf numFmtId="38" fontId="9" fillId="0" borderId="47" xfId="2" applyFont="1" applyBorder="1" applyAlignment="1">
      <alignment horizontal="center" vertical="center"/>
    </xf>
    <xf numFmtId="38" fontId="9" fillId="0" borderId="65" xfId="2" applyFon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../../../&#38468;&#23646;&#36039;&#26009;/&#38468;&#23646;&#32113;&#35336;H22/04,8~9-&#25429;&#29554;&#12539;&#25505;&#21365;&#12539;&#25918;&#27969;&#23455;&#32318;&#23550;&#27604;%20H22.xls" TargetMode="External"/><Relationship Id="rId2" Type="http://schemas.openxmlformats.org/officeDocument/2006/relationships/hyperlink" Target="../../../&#22679;&#27542;&#21332;&#20250;&#12288;&#20107;&#26989;&#22577;&#21578;&#26360;/H22&#20107;&#26989;&#22577;&#21578;&#26360;/&#22577;&#21578;&#26360;H22.doc" TargetMode="External"/><Relationship Id="rId1" Type="http://schemas.openxmlformats.org/officeDocument/2006/relationships/hyperlink" Target="../../../&#22679;&#27542;&#21332;&#20250;/&#12381;&#19978;&#12539;&#25505;&#21365;&#35336;&#30011;&#12539;&#23455;&#32318;&#12539;&#31227;&#20986;&#20837;/&#25918;&#27969;&#35336;&#30011;&#12539;&#23455;&#32318;/&#25918;&#27969;&#23455;&#32318;/H22&#30330;&#30524;&#21365;&#12539;&#31258;&#39770;&#25353;&#20998;&#35336;&#31639;(&#24029;&#23822;).xlsx" TargetMode="External"/><Relationship Id="rId5" Type="http://schemas.openxmlformats.org/officeDocument/2006/relationships/printerSettings" Target="../printerSettings/printerSettings29.bin"/><Relationship Id="rId4" Type="http://schemas.openxmlformats.org/officeDocument/2006/relationships/hyperlink" Target="../../../&#38468;&#23646;&#36039;&#26009;/&#38468;&#23646;&#32113;&#35336;H22/17-&#12373;&#12369;&#36039;&#28304;&#12398;&#21205;&#21521;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3113-4689-4769-91D7-DB8E3F33F51C}">
  <sheetPr>
    <pageSetUpPr fitToPage="1"/>
  </sheetPr>
  <dimension ref="A1:Z44"/>
  <sheetViews>
    <sheetView tabSelected="1" workbookViewId="0">
      <selection activeCell="G24" sqref="G24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5" customWidth="1"/>
  </cols>
  <sheetData>
    <row r="1" spans="1:26" ht="17.25" x14ac:dyDescent="0.2">
      <c r="B1" s="119"/>
      <c r="C1" s="119"/>
    </row>
    <row r="2" spans="1:26" ht="20.100000000000001" customHeight="1" x14ac:dyDescent="0.2">
      <c r="B2" s="542" t="s">
        <v>234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20.100000000000001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</row>
    <row r="4" spans="1:26" s="13" customFormat="1" ht="20.100000000000001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20.100000000000001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20.100000000000001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154</v>
      </c>
      <c r="G6" s="75" t="s">
        <v>207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/>
    </row>
    <row r="7" spans="1:26" s="13" customFormat="1" ht="20.100000000000001" customHeight="1" x14ac:dyDescent="0.15">
      <c r="A7" s="12">
        <v>1</v>
      </c>
      <c r="B7" s="121" t="s">
        <v>225</v>
      </c>
      <c r="C7" s="323"/>
      <c r="D7" s="50"/>
      <c r="E7" s="56"/>
      <c r="F7" s="21"/>
      <c r="G7" s="50">
        <v>1225</v>
      </c>
      <c r="H7" s="56"/>
      <c r="I7" s="21"/>
      <c r="J7" s="19"/>
      <c r="K7" s="20">
        <f>SUM(D7:J7)</f>
        <v>1225</v>
      </c>
      <c r="L7" s="62"/>
      <c r="M7" s="68"/>
      <c r="N7" s="19"/>
      <c r="O7" s="20">
        <f t="shared" ref="O7" si="0">SUM(L7:N7)</f>
        <v>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1225</v>
      </c>
      <c r="X7" s="21"/>
      <c r="Y7" s="396"/>
      <c r="Z7" s="399"/>
    </row>
    <row r="8" spans="1:26" s="13" customFormat="1" ht="20.100000000000001" customHeight="1" x14ac:dyDescent="0.15">
      <c r="A8" s="12">
        <f t="shared" ref="A8:A33" si="2">+A7+1</f>
        <v>2</v>
      </c>
      <c r="B8" s="121" t="s">
        <v>224</v>
      </c>
      <c r="C8" s="323"/>
      <c r="D8" s="50"/>
      <c r="E8" s="56"/>
      <c r="F8" s="21"/>
      <c r="G8" s="50"/>
      <c r="H8" s="56"/>
      <c r="I8" s="21"/>
      <c r="J8" s="19"/>
      <c r="K8" s="20">
        <f>SUM(D8:J8)</f>
        <v>0</v>
      </c>
      <c r="L8" s="62"/>
      <c r="M8" s="68"/>
      <c r="N8" s="19"/>
      <c r="O8" s="20">
        <f t="shared" ref="O8" si="3">SUM(L8:N8)</f>
        <v>0</v>
      </c>
      <c r="P8" s="62"/>
      <c r="Q8" s="68"/>
      <c r="R8" s="50"/>
      <c r="S8" s="56"/>
      <c r="T8" s="21"/>
      <c r="U8" s="50"/>
      <c r="V8" s="20">
        <f t="shared" ref="V8" si="4">SUM(P8:U8)</f>
        <v>0</v>
      </c>
      <c r="W8" s="21">
        <f t="shared" ref="W8:W19" si="5">+K8+O8+V8</f>
        <v>0</v>
      </c>
      <c r="X8" s="21"/>
      <c r="Y8" s="396"/>
      <c r="Z8" s="399"/>
    </row>
    <row r="9" spans="1:26" s="337" customFormat="1" ht="20.100000000000001" hidden="1" customHeight="1" x14ac:dyDescent="0.15">
      <c r="A9" s="512">
        <f t="shared" si="2"/>
        <v>3</v>
      </c>
      <c r="B9" s="513" t="s">
        <v>91</v>
      </c>
      <c r="C9" s="541"/>
      <c r="D9" s="514"/>
      <c r="E9" s="515"/>
      <c r="F9" s="516"/>
      <c r="G9" s="514"/>
      <c r="H9" s="515"/>
      <c r="I9" s="516"/>
      <c r="J9" s="517"/>
      <c r="K9" s="518">
        <f>SUM(D9:J9)</f>
        <v>0</v>
      </c>
      <c r="L9" s="519"/>
      <c r="M9" s="520"/>
      <c r="N9" s="517"/>
      <c r="O9" s="518">
        <f t="shared" ref="O9:O20" si="6">SUM(L9:N9)</f>
        <v>0</v>
      </c>
      <c r="P9" s="519"/>
      <c r="Q9" s="520"/>
      <c r="R9" s="514"/>
      <c r="S9" s="515"/>
      <c r="T9" s="516"/>
      <c r="U9" s="514"/>
      <c r="V9" s="518">
        <f t="shared" ref="V9:V35" si="7">SUM(P9:U9)</f>
        <v>0</v>
      </c>
      <c r="W9" s="516">
        <f t="shared" si="5"/>
        <v>0</v>
      </c>
      <c r="X9" s="516"/>
      <c r="Y9" s="521"/>
      <c r="Z9" s="522"/>
    </row>
    <row r="10" spans="1:26" s="337" customFormat="1" ht="20.100000000000001" hidden="1" customHeight="1" x14ac:dyDescent="0.15">
      <c r="A10" s="512">
        <f t="shared" si="2"/>
        <v>4</v>
      </c>
      <c r="B10" s="513" t="s">
        <v>92</v>
      </c>
      <c r="C10" s="541"/>
      <c r="D10" s="514"/>
      <c r="E10" s="515"/>
      <c r="F10" s="516"/>
      <c r="G10" s="514"/>
      <c r="H10" s="515"/>
      <c r="I10" s="516"/>
      <c r="J10" s="517"/>
      <c r="K10" s="518">
        <f>SUM(D10:J10)</f>
        <v>0</v>
      </c>
      <c r="L10" s="519"/>
      <c r="M10" s="520"/>
      <c r="N10" s="517"/>
      <c r="O10" s="518">
        <f t="shared" si="6"/>
        <v>0</v>
      </c>
      <c r="P10" s="519"/>
      <c r="Q10" s="520"/>
      <c r="R10" s="514"/>
      <c r="S10" s="515"/>
      <c r="T10" s="516"/>
      <c r="U10" s="514"/>
      <c r="V10" s="518">
        <f t="shared" si="7"/>
        <v>0</v>
      </c>
      <c r="W10" s="516">
        <f t="shared" si="5"/>
        <v>0</v>
      </c>
      <c r="X10" s="516"/>
      <c r="Y10" s="521"/>
      <c r="Z10" s="522"/>
    </row>
    <row r="11" spans="1:26" s="13" customFormat="1" ht="20.100000000000001" customHeight="1" x14ac:dyDescent="0.15">
      <c r="A11" s="12">
        <f t="shared" si="2"/>
        <v>5</v>
      </c>
      <c r="B11" s="121" t="s">
        <v>163</v>
      </c>
      <c r="C11" s="323"/>
      <c r="D11" s="50"/>
      <c r="E11" s="56">
        <v>857</v>
      </c>
      <c r="F11" s="21">
        <v>3296</v>
      </c>
      <c r="G11" s="50">
        <v>2162</v>
      </c>
      <c r="H11" s="56">
        <v>1311</v>
      </c>
      <c r="I11" s="21">
        <v>842</v>
      </c>
      <c r="J11" s="19">
        <v>2678</v>
      </c>
      <c r="K11" s="20">
        <f>SUM(C11:J11)</f>
        <v>11146</v>
      </c>
      <c r="L11" s="62">
        <v>162</v>
      </c>
      <c r="M11" s="68">
        <v>388</v>
      </c>
      <c r="N11" s="19">
        <v>246</v>
      </c>
      <c r="O11" s="20">
        <f>SUM(L11:N11)</f>
        <v>796</v>
      </c>
      <c r="P11" s="62">
        <v>268</v>
      </c>
      <c r="Q11" s="68">
        <v>65</v>
      </c>
      <c r="R11" s="50"/>
      <c r="S11" s="56"/>
      <c r="T11" s="21"/>
      <c r="U11" s="50"/>
      <c r="V11" s="20">
        <f t="shared" si="7"/>
        <v>333</v>
      </c>
      <c r="W11" s="21">
        <f>+K11+O11+V11</f>
        <v>12275</v>
      </c>
      <c r="X11" s="21"/>
      <c r="Y11" s="396"/>
      <c r="Z11" s="399"/>
    </row>
    <row r="12" spans="1:26" s="13" customFormat="1" ht="20.100000000000001" customHeight="1" x14ac:dyDescent="0.15">
      <c r="A12" s="12">
        <f>+A11+1</f>
        <v>6</v>
      </c>
      <c r="B12" s="129" t="s">
        <v>24</v>
      </c>
      <c r="C12" s="325"/>
      <c r="D12" s="130"/>
      <c r="E12" s="131">
        <v>104</v>
      </c>
      <c r="F12" s="132">
        <v>453</v>
      </c>
      <c r="G12" s="130">
        <v>46</v>
      </c>
      <c r="H12" s="131">
        <v>155</v>
      </c>
      <c r="I12" s="132">
        <v>14</v>
      </c>
      <c r="J12" s="133">
        <v>377</v>
      </c>
      <c r="K12" s="134">
        <f>SUM(D12:J12)</f>
        <v>1149</v>
      </c>
      <c r="L12" s="135">
        <v>55</v>
      </c>
      <c r="M12" s="136">
        <v>36</v>
      </c>
      <c r="N12" s="133">
        <v>27</v>
      </c>
      <c r="O12" s="134">
        <f t="shared" si="6"/>
        <v>118</v>
      </c>
      <c r="P12" s="135">
        <v>96</v>
      </c>
      <c r="Q12" s="136">
        <v>6</v>
      </c>
      <c r="R12" s="130"/>
      <c r="S12" s="131"/>
      <c r="T12" s="132"/>
      <c r="U12" s="130"/>
      <c r="V12" s="134">
        <f t="shared" si="7"/>
        <v>102</v>
      </c>
      <c r="W12" s="132">
        <f>+K12+O12+V12</f>
        <v>1369</v>
      </c>
      <c r="X12" s="132"/>
      <c r="Y12" s="396"/>
      <c r="Z12" s="399"/>
    </row>
    <row r="13" spans="1:26" s="13" customFormat="1" ht="20.100000000000001" customHeight="1" x14ac:dyDescent="0.15">
      <c r="A13" s="145">
        <f t="shared" si="2"/>
        <v>7</v>
      </c>
      <c r="B13" s="146" t="s">
        <v>200</v>
      </c>
      <c r="C13" s="324"/>
      <c r="D13" s="147"/>
      <c r="E13" s="148">
        <v>109</v>
      </c>
      <c r="F13" s="149">
        <v>474</v>
      </c>
      <c r="G13" s="147">
        <v>42</v>
      </c>
      <c r="H13" s="148">
        <v>162</v>
      </c>
      <c r="I13" s="149">
        <v>42</v>
      </c>
      <c r="J13" s="150">
        <v>473</v>
      </c>
      <c r="K13" s="92">
        <f>SUM(D13:J13)</f>
        <v>1302</v>
      </c>
      <c r="L13" s="151">
        <v>76</v>
      </c>
      <c r="M13" s="152">
        <v>153</v>
      </c>
      <c r="N13" s="150">
        <v>69</v>
      </c>
      <c r="O13" s="92">
        <f t="shared" ref="O13:O14" si="8">SUM(L13:N13)</f>
        <v>298</v>
      </c>
      <c r="P13" s="151">
        <v>280</v>
      </c>
      <c r="Q13" s="152">
        <v>47</v>
      </c>
      <c r="R13" s="147"/>
      <c r="S13" s="148"/>
      <c r="T13" s="149"/>
      <c r="U13" s="147"/>
      <c r="V13" s="92">
        <f>SUM(P13:U13)</f>
        <v>327</v>
      </c>
      <c r="W13" s="149">
        <f t="shared" ref="W13:W16" si="9">+K13+O13+V13</f>
        <v>1927</v>
      </c>
      <c r="X13" s="149"/>
      <c r="Y13" s="396"/>
      <c r="Z13" s="399"/>
    </row>
    <row r="14" spans="1:26" s="13" customFormat="1" ht="20.100000000000001" customHeight="1" x14ac:dyDescent="0.15">
      <c r="A14" s="12">
        <f t="shared" si="2"/>
        <v>8</v>
      </c>
      <c r="B14" s="424" t="s">
        <v>206</v>
      </c>
      <c r="C14" s="329"/>
      <c r="D14" s="220"/>
      <c r="E14" s="221">
        <v>115</v>
      </c>
      <c r="F14" s="222">
        <v>558</v>
      </c>
      <c r="G14" s="220">
        <v>17</v>
      </c>
      <c r="H14" s="221">
        <v>249</v>
      </c>
      <c r="I14" s="222">
        <v>266</v>
      </c>
      <c r="J14" s="223">
        <v>612</v>
      </c>
      <c r="K14" s="224">
        <f t="shared" ref="K14" si="10">SUM(D14:J14)</f>
        <v>1817</v>
      </c>
      <c r="L14" s="225">
        <v>157</v>
      </c>
      <c r="M14" s="226">
        <v>275</v>
      </c>
      <c r="N14" s="223">
        <v>82</v>
      </c>
      <c r="O14" s="224">
        <f t="shared" si="8"/>
        <v>514</v>
      </c>
      <c r="P14" s="225">
        <v>110</v>
      </c>
      <c r="Q14" s="226">
        <v>54</v>
      </c>
      <c r="R14" s="220">
        <v>27</v>
      </c>
      <c r="S14" s="221"/>
      <c r="T14" s="222"/>
      <c r="U14" s="220"/>
      <c r="V14" s="224">
        <f t="shared" ref="V14:V16" si="11">SUM(P14:U14)</f>
        <v>191</v>
      </c>
      <c r="W14" s="222">
        <f t="shared" si="9"/>
        <v>2522</v>
      </c>
      <c r="X14" s="222"/>
      <c r="Y14" s="396"/>
      <c r="Z14" s="399"/>
    </row>
    <row r="15" spans="1:26" s="13" customFormat="1" ht="20.100000000000001" customHeight="1" x14ac:dyDescent="0.15">
      <c r="A15" s="12">
        <v>9</v>
      </c>
      <c r="B15" s="121" t="s">
        <v>199</v>
      </c>
      <c r="C15" s="323"/>
      <c r="D15" s="50"/>
      <c r="E15" s="56">
        <v>103</v>
      </c>
      <c r="F15" s="21">
        <v>420</v>
      </c>
      <c r="G15" s="50">
        <v>74</v>
      </c>
      <c r="H15" s="56">
        <v>187</v>
      </c>
      <c r="I15" s="21">
        <v>49</v>
      </c>
      <c r="J15" s="19">
        <v>390</v>
      </c>
      <c r="K15" s="20">
        <f t="shared" ref="K15:K23" si="12">SUM(D15:J15)</f>
        <v>1223</v>
      </c>
      <c r="L15" s="62">
        <v>30</v>
      </c>
      <c r="M15" s="68">
        <v>14</v>
      </c>
      <c r="N15" s="19">
        <v>20</v>
      </c>
      <c r="O15" s="20">
        <f t="shared" ref="O15:O16" si="13">SUM(L15:N15)</f>
        <v>64</v>
      </c>
      <c r="P15" s="62">
        <v>62</v>
      </c>
      <c r="Q15" s="68">
        <v>19</v>
      </c>
      <c r="R15" s="50">
        <v>30</v>
      </c>
      <c r="S15" s="56">
        <v>12</v>
      </c>
      <c r="T15" s="21"/>
      <c r="U15" s="50"/>
      <c r="V15" s="20">
        <f t="shared" si="11"/>
        <v>123</v>
      </c>
      <c r="W15" s="21">
        <f t="shared" si="9"/>
        <v>1410</v>
      </c>
      <c r="X15" s="21"/>
      <c r="Y15" s="396"/>
      <c r="Z15" s="399"/>
    </row>
    <row r="16" spans="1:26" s="13" customFormat="1" ht="20.100000000000001" customHeight="1" x14ac:dyDescent="0.15">
      <c r="A16" s="12">
        <v>10</v>
      </c>
      <c r="B16" s="121" t="s">
        <v>218</v>
      </c>
      <c r="C16" s="323"/>
      <c r="D16" s="50"/>
      <c r="E16" s="56">
        <v>109</v>
      </c>
      <c r="F16" s="21">
        <v>474</v>
      </c>
      <c r="G16" s="50">
        <v>42</v>
      </c>
      <c r="H16" s="56">
        <v>236</v>
      </c>
      <c r="I16" s="21">
        <v>79</v>
      </c>
      <c r="J16" s="19">
        <v>384</v>
      </c>
      <c r="K16" s="20">
        <f t="shared" si="12"/>
        <v>1324</v>
      </c>
      <c r="L16" s="62">
        <v>33</v>
      </c>
      <c r="M16" s="68">
        <v>17</v>
      </c>
      <c r="N16" s="19">
        <v>19</v>
      </c>
      <c r="O16" s="20">
        <f t="shared" si="13"/>
        <v>69</v>
      </c>
      <c r="P16" s="62">
        <v>47</v>
      </c>
      <c r="Q16" s="68"/>
      <c r="R16" s="50">
        <v>5</v>
      </c>
      <c r="S16" s="56"/>
      <c r="T16" s="21"/>
      <c r="U16" s="50"/>
      <c r="V16" s="20">
        <f t="shared" si="11"/>
        <v>52</v>
      </c>
      <c r="W16" s="21">
        <f t="shared" si="9"/>
        <v>1445</v>
      </c>
      <c r="X16" s="21"/>
      <c r="Y16" s="396"/>
      <c r="Z16" s="399"/>
    </row>
    <row r="17" spans="1:26" s="22" customFormat="1" ht="20.100000000000001" customHeight="1" x14ac:dyDescent="0.15">
      <c r="A17" s="12">
        <v>11</v>
      </c>
      <c r="B17" s="121" t="s">
        <v>97</v>
      </c>
      <c r="C17" s="323"/>
      <c r="D17" s="50"/>
      <c r="E17" s="56"/>
      <c r="F17" s="21">
        <v>345</v>
      </c>
      <c r="G17" s="50">
        <v>436</v>
      </c>
      <c r="H17" s="56">
        <v>68</v>
      </c>
      <c r="I17" s="21">
        <v>122</v>
      </c>
      <c r="J17" s="19">
        <v>468</v>
      </c>
      <c r="K17" s="20">
        <f t="shared" si="12"/>
        <v>1439</v>
      </c>
      <c r="L17" s="62">
        <v>137</v>
      </c>
      <c r="M17" s="68">
        <v>47</v>
      </c>
      <c r="N17" s="19"/>
      <c r="O17" s="20">
        <f t="shared" si="6"/>
        <v>184</v>
      </c>
      <c r="P17" s="62">
        <v>148</v>
      </c>
      <c r="Q17" s="68">
        <v>28</v>
      </c>
      <c r="R17" s="50"/>
      <c r="S17" s="56"/>
      <c r="T17" s="21"/>
      <c r="U17" s="50"/>
      <c r="V17" s="20">
        <f t="shared" si="7"/>
        <v>176</v>
      </c>
      <c r="W17" s="21">
        <f t="shared" si="5"/>
        <v>1799</v>
      </c>
      <c r="X17" s="21"/>
      <c r="Y17" s="396"/>
      <c r="Z17" s="399"/>
    </row>
    <row r="18" spans="1:26" s="13" customFormat="1" ht="20.100000000000001" customHeight="1" x14ac:dyDescent="0.15">
      <c r="A18" s="12">
        <f t="shared" si="2"/>
        <v>12</v>
      </c>
      <c r="B18" s="121" t="s">
        <v>99</v>
      </c>
      <c r="C18" s="323"/>
      <c r="D18" s="50"/>
      <c r="E18" s="56">
        <v>1685</v>
      </c>
      <c r="F18" s="21">
        <v>1029</v>
      </c>
      <c r="G18" s="50">
        <v>2043</v>
      </c>
      <c r="H18" s="56"/>
      <c r="I18" s="21"/>
      <c r="J18" s="19">
        <v>1628</v>
      </c>
      <c r="K18" s="20">
        <f t="shared" si="12"/>
        <v>6385</v>
      </c>
      <c r="L18" s="62">
        <v>31</v>
      </c>
      <c r="M18" s="68">
        <v>191</v>
      </c>
      <c r="N18" s="19">
        <v>278</v>
      </c>
      <c r="O18" s="20">
        <f t="shared" si="6"/>
        <v>500</v>
      </c>
      <c r="P18" s="62">
        <v>1082</v>
      </c>
      <c r="Q18" s="68">
        <v>543</v>
      </c>
      <c r="R18" s="50">
        <v>310</v>
      </c>
      <c r="S18" s="56">
        <v>281</v>
      </c>
      <c r="T18" s="21"/>
      <c r="U18" s="50"/>
      <c r="V18" s="20">
        <f t="shared" si="7"/>
        <v>2216</v>
      </c>
      <c r="W18" s="21">
        <f t="shared" si="5"/>
        <v>9101</v>
      </c>
      <c r="X18" s="21"/>
      <c r="Y18" s="396"/>
      <c r="Z18" s="399"/>
    </row>
    <row r="19" spans="1:26" s="13" customFormat="1" ht="20.100000000000001" customHeight="1" x14ac:dyDescent="0.15">
      <c r="A19" s="12">
        <f t="shared" si="2"/>
        <v>13</v>
      </c>
      <c r="B19" s="129" t="s">
        <v>210</v>
      </c>
      <c r="C19" s="386"/>
      <c r="D19" s="387"/>
      <c r="E19" s="388"/>
      <c r="F19" s="389">
        <v>327</v>
      </c>
      <c r="G19" s="387">
        <v>416</v>
      </c>
      <c r="H19" s="388"/>
      <c r="I19" s="389">
        <v>28</v>
      </c>
      <c r="J19" s="390">
        <v>380</v>
      </c>
      <c r="K19" s="391">
        <f t="shared" si="12"/>
        <v>1151</v>
      </c>
      <c r="L19" s="392">
        <v>88</v>
      </c>
      <c r="M19" s="393"/>
      <c r="N19" s="390">
        <v>49</v>
      </c>
      <c r="O19" s="391">
        <f t="shared" si="6"/>
        <v>137</v>
      </c>
      <c r="P19" s="392">
        <v>97</v>
      </c>
      <c r="Q19" s="393"/>
      <c r="R19" s="387"/>
      <c r="S19" s="388"/>
      <c r="T19" s="389"/>
      <c r="U19" s="387"/>
      <c r="V19" s="391">
        <f t="shared" si="7"/>
        <v>97</v>
      </c>
      <c r="W19" s="389">
        <f t="shared" si="5"/>
        <v>1385</v>
      </c>
      <c r="X19" s="389"/>
      <c r="Y19" s="397"/>
      <c r="Z19" s="399"/>
    </row>
    <row r="20" spans="1:26" s="13" customFormat="1" ht="20.100000000000001" customHeight="1" x14ac:dyDescent="0.15">
      <c r="A20" s="266">
        <f t="shared" si="2"/>
        <v>14</v>
      </c>
      <c r="B20" s="129" t="s">
        <v>34</v>
      </c>
      <c r="C20" s="325"/>
      <c r="D20" s="50"/>
      <c r="E20" s="56"/>
      <c r="F20" s="280">
        <v>345</v>
      </c>
      <c r="G20" s="50">
        <v>436</v>
      </c>
      <c r="H20" s="56"/>
      <c r="I20" s="21"/>
      <c r="J20" s="19">
        <v>380</v>
      </c>
      <c r="K20" s="20">
        <f t="shared" si="12"/>
        <v>1161</v>
      </c>
      <c r="L20" s="62">
        <v>36</v>
      </c>
      <c r="M20" s="68">
        <v>52</v>
      </c>
      <c r="N20" s="19">
        <v>115</v>
      </c>
      <c r="O20" s="134">
        <f t="shared" si="6"/>
        <v>203</v>
      </c>
      <c r="P20" s="62">
        <v>223</v>
      </c>
      <c r="Q20" s="68">
        <v>76</v>
      </c>
      <c r="R20" s="50"/>
      <c r="S20" s="56"/>
      <c r="T20" s="21"/>
      <c r="U20" s="50"/>
      <c r="V20" s="20">
        <f t="shared" si="7"/>
        <v>299</v>
      </c>
      <c r="W20" s="21">
        <f>+K20+O20+V20</f>
        <v>1663</v>
      </c>
      <c r="X20" s="21"/>
      <c r="Y20" s="396"/>
      <c r="Z20" s="399"/>
    </row>
    <row r="21" spans="1:26" s="13" customFormat="1" ht="20.100000000000001" hidden="1" customHeight="1" x14ac:dyDescent="0.15">
      <c r="A21" s="12">
        <f t="shared" si="2"/>
        <v>15</v>
      </c>
      <c r="B21" s="121" t="s">
        <v>89</v>
      </c>
      <c r="C21" s="325"/>
      <c r="D21" s="130"/>
      <c r="E21" s="131"/>
      <c r="F21" s="132"/>
      <c r="G21" s="130"/>
      <c r="H21" s="131"/>
      <c r="I21" s="132"/>
      <c r="J21" s="19"/>
      <c r="K21" s="20">
        <f t="shared" si="12"/>
        <v>0</v>
      </c>
      <c r="L21" s="62"/>
      <c r="M21" s="68"/>
      <c r="N21" s="19"/>
      <c r="O21" s="20">
        <f>SUM(L21:N21)</f>
        <v>0</v>
      </c>
      <c r="P21" s="62"/>
      <c r="Q21" s="68"/>
      <c r="R21" s="50"/>
      <c r="S21" s="56"/>
      <c r="T21" s="21"/>
      <c r="U21" s="50"/>
      <c r="V21" s="20">
        <f>SUM(P21:U21)</f>
        <v>0</v>
      </c>
      <c r="W21" s="21">
        <f>+K21+O21+V21</f>
        <v>0</v>
      </c>
      <c r="X21" s="21"/>
      <c r="Y21" s="396"/>
      <c r="Z21" s="399"/>
    </row>
    <row r="22" spans="1:26" s="13" customFormat="1" ht="20.100000000000001" hidden="1" customHeight="1" x14ac:dyDescent="0.15">
      <c r="A22" s="12">
        <f t="shared" si="2"/>
        <v>16</v>
      </c>
      <c r="B22" s="121" t="s">
        <v>90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12"/>
        <v>0</v>
      </c>
      <c r="L22" s="62"/>
      <c r="M22" s="68"/>
      <c r="N22" s="19"/>
      <c r="O22" s="20">
        <f>SUM(L22:N22)</f>
        <v>0</v>
      </c>
      <c r="P22" s="316"/>
      <c r="Q22" s="68"/>
      <c r="R22" s="50"/>
      <c r="S22" s="56"/>
      <c r="T22" s="21"/>
      <c r="U22" s="50"/>
      <c r="V22" s="20">
        <f>SUM(P22:U22)</f>
        <v>0</v>
      </c>
      <c r="W22" s="21">
        <f>+K22+O22+V22</f>
        <v>0</v>
      </c>
      <c r="X22" s="21"/>
      <c r="Y22" s="396"/>
      <c r="Z22" s="399"/>
    </row>
    <row r="23" spans="1:26" s="13" customFormat="1" ht="20.100000000000001" hidden="1" customHeight="1" x14ac:dyDescent="0.15">
      <c r="A23" s="153">
        <f t="shared" si="2"/>
        <v>17</v>
      </c>
      <c r="B23" s="154" t="s">
        <v>201</v>
      </c>
      <c r="C23" s="331"/>
      <c r="D23" s="100"/>
      <c r="E23" s="101"/>
      <c r="F23" s="102"/>
      <c r="G23" s="100"/>
      <c r="H23" s="101"/>
      <c r="I23" s="102"/>
      <c r="J23" s="103"/>
      <c r="K23" s="104">
        <f t="shared" si="12"/>
        <v>0</v>
      </c>
      <c r="L23" s="105"/>
      <c r="M23" s="106"/>
      <c r="N23" s="103"/>
      <c r="O23" s="104">
        <f t="shared" ref="O23" si="14">SUM(L23:N23)</f>
        <v>0</v>
      </c>
      <c r="P23" s="105"/>
      <c r="Q23" s="106"/>
      <c r="R23" s="100"/>
      <c r="S23" s="101"/>
      <c r="T23" s="102"/>
      <c r="U23" s="100"/>
      <c r="V23" s="104">
        <f t="shared" si="7"/>
        <v>0</v>
      </c>
      <c r="W23" s="102">
        <f>+K23+O23+V23</f>
        <v>0</v>
      </c>
      <c r="X23" s="102"/>
      <c r="Y23" s="396"/>
      <c r="Z23" s="399"/>
    </row>
    <row r="24" spans="1:26" s="13" customFormat="1" ht="20.100000000000001" customHeight="1" x14ac:dyDescent="0.15">
      <c r="A24" s="12">
        <f t="shared" si="2"/>
        <v>18</v>
      </c>
      <c r="B24" s="146" t="s">
        <v>237</v>
      </c>
      <c r="C24" s="324"/>
      <c r="D24" s="147"/>
      <c r="E24" s="148"/>
      <c r="F24" s="149"/>
      <c r="G24" s="147"/>
      <c r="H24" s="148">
        <v>1650</v>
      </c>
      <c r="I24" s="149"/>
      <c r="J24" s="150"/>
      <c r="K24" s="92">
        <f t="shared" ref="K24" si="15">SUM(D24:J24)</f>
        <v>1650</v>
      </c>
      <c r="L24" s="151"/>
      <c r="M24" s="152"/>
      <c r="N24" s="150"/>
      <c r="O24" s="92">
        <f t="shared" ref="O24" si="16">SUM(L24:N24)</f>
        <v>0</v>
      </c>
      <c r="P24" s="151"/>
      <c r="Q24" s="152"/>
      <c r="R24" s="147"/>
      <c r="S24" s="148"/>
      <c r="T24" s="149"/>
      <c r="U24" s="147"/>
      <c r="V24" s="92">
        <f t="shared" ref="V24" si="17">SUM(P24:U24)</f>
        <v>0</v>
      </c>
      <c r="W24" s="149">
        <f>+K24+O24+V24</f>
        <v>1650</v>
      </c>
      <c r="X24" s="149"/>
      <c r="Y24" s="396"/>
      <c r="Z24" s="399"/>
    </row>
    <row r="25" spans="1:26" s="13" customFormat="1" ht="20.100000000000001" customHeight="1" x14ac:dyDescent="0.15">
      <c r="A25" s="12">
        <f t="shared" si="2"/>
        <v>19</v>
      </c>
      <c r="B25" s="121" t="s">
        <v>148</v>
      </c>
      <c r="C25" s="323"/>
      <c r="D25" s="50"/>
      <c r="E25" s="56">
        <v>445</v>
      </c>
      <c r="F25" s="21">
        <v>1182</v>
      </c>
      <c r="G25" s="50"/>
      <c r="H25" s="56">
        <v>23</v>
      </c>
      <c r="I25" s="21"/>
      <c r="J25" s="19"/>
      <c r="K25" s="20">
        <f t="shared" ref="K25" si="18">SUM(D25:J25)</f>
        <v>1650</v>
      </c>
      <c r="L25" s="62"/>
      <c r="M25" s="68"/>
      <c r="N25" s="19"/>
      <c r="O25" s="20">
        <f t="shared" ref="O25:O26" si="19">SUM(L25:N25)</f>
        <v>0</v>
      </c>
      <c r="P25" s="62"/>
      <c r="Q25" s="68"/>
      <c r="R25" s="50"/>
      <c r="S25" s="56"/>
      <c r="T25" s="21"/>
      <c r="U25" s="50"/>
      <c r="V25" s="20">
        <f>SUM(P25:U25)</f>
        <v>0</v>
      </c>
      <c r="W25" s="21">
        <f t="shared" ref="W25:W34" si="20">+K25+O25+V25</f>
        <v>1650</v>
      </c>
      <c r="X25" s="21"/>
      <c r="Y25" s="396"/>
      <c r="Z25" s="399"/>
    </row>
    <row r="26" spans="1:26" s="13" customFormat="1" ht="20.100000000000001" hidden="1" customHeight="1" x14ac:dyDescent="0.15">
      <c r="A26" s="12">
        <v>21</v>
      </c>
      <c r="B26" s="121" t="s">
        <v>228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1">SUM(D26:J26)</f>
        <v>0</v>
      </c>
      <c r="L26" s="304"/>
      <c r="M26" s="305"/>
      <c r="N26" s="299"/>
      <c r="O26" s="300">
        <f t="shared" si="19"/>
        <v>0</v>
      </c>
      <c r="P26" s="304"/>
      <c r="Q26" s="305"/>
      <c r="R26" s="302"/>
      <c r="S26" s="303"/>
      <c r="T26" s="301"/>
      <c r="U26" s="302"/>
      <c r="V26" s="300">
        <f>SUM(P26:U26)</f>
        <v>0</v>
      </c>
      <c r="W26" s="301">
        <f t="shared" si="20"/>
        <v>0</v>
      </c>
      <c r="X26" s="301"/>
      <c r="Y26" s="396"/>
      <c r="Z26" s="399"/>
    </row>
    <row r="27" spans="1:26" s="13" customFormat="1" ht="20.100000000000001" customHeight="1" x14ac:dyDescent="0.15">
      <c r="A27" s="12">
        <v>22</v>
      </c>
      <c r="B27" s="121" t="s">
        <v>149</v>
      </c>
      <c r="C27" s="327"/>
      <c r="D27" s="302"/>
      <c r="E27" s="303"/>
      <c r="F27" s="301"/>
      <c r="G27" s="302">
        <v>1150</v>
      </c>
      <c r="H27" s="303"/>
      <c r="I27" s="301">
        <v>8</v>
      </c>
      <c r="J27" s="299">
        <v>121</v>
      </c>
      <c r="K27" s="300">
        <f t="shared" si="21"/>
        <v>1279</v>
      </c>
      <c r="L27" s="304">
        <v>230</v>
      </c>
      <c r="M27" s="305">
        <v>113</v>
      </c>
      <c r="N27" s="299">
        <v>651</v>
      </c>
      <c r="O27" s="300">
        <f>SUM(L27:N27)</f>
        <v>994</v>
      </c>
      <c r="P27" s="304">
        <v>305</v>
      </c>
      <c r="Q27" s="305">
        <v>342</v>
      </c>
      <c r="R27" s="302"/>
      <c r="S27" s="303"/>
      <c r="T27" s="301"/>
      <c r="U27" s="302"/>
      <c r="V27" s="300">
        <f t="shared" ref="V27" si="22">SUM(P27:U27)</f>
        <v>647</v>
      </c>
      <c r="W27" s="301">
        <f t="shared" si="20"/>
        <v>2920</v>
      </c>
      <c r="X27" s="301"/>
      <c r="Y27" s="396"/>
      <c r="Z27" s="399"/>
    </row>
    <row r="28" spans="1:26" s="13" customFormat="1" ht="20.100000000000001" customHeight="1" x14ac:dyDescent="0.15">
      <c r="A28" s="12">
        <v>23</v>
      </c>
      <c r="B28" s="474" t="s">
        <v>220</v>
      </c>
      <c r="C28" s="475"/>
      <c r="D28" s="476"/>
      <c r="E28" s="477"/>
      <c r="F28" s="478">
        <v>206</v>
      </c>
      <c r="G28" s="476">
        <v>1444</v>
      </c>
      <c r="H28" s="477"/>
      <c r="I28" s="478"/>
      <c r="J28" s="479"/>
      <c r="K28" s="480">
        <f t="shared" ref="K28:K31" si="23">SUM(D28:J28)</f>
        <v>1650</v>
      </c>
      <c r="L28" s="481"/>
      <c r="M28" s="482"/>
      <c r="N28" s="479"/>
      <c r="O28" s="480">
        <f>SUM(L28:N28)</f>
        <v>0</v>
      </c>
      <c r="P28" s="481"/>
      <c r="Q28" s="482"/>
      <c r="R28" s="476"/>
      <c r="S28" s="477"/>
      <c r="T28" s="478"/>
      <c r="U28" s="476"/>
      <c r="V28" s="480">
        <f>SUM(P28:U28)</f>
        <v>0</v>
      </c>
      <c r="W28" s="478">
        <f t="shared" si="20"/>
        <v>1650</v>
      </c>
      <c r="X28" s="478"/>
      <c r="Y28" s="396"/>
      <c r="Z28" s="399"/>
    </row>
    <row r="29" spans="1:26" s="13" customFormat="1" ht="20.100000000000001" customHeight="1" x14ac:dyDescent="0.15">
      <c r="A29" s="12">
        <v>24</v>
      </c>
      <c r="B29" s="308" t="s">
        <v>41</v>
      </c>
      <c r="C29" s="328"/>
      <c r="D29" s="309"/>
      <c r="E29" s="310"/>
      <c r="F29" s="311"/>
      <c r="G29" s="309">
        <v>725</v>
      </c>
      <c r="H29" s="310"/>
      <c r="I29" s="311">
        <v>284</v>
      </c>
      <c r="J29" s="312">
        <v>560</v>
      </c>
      <c r="K29" s="307">
        <f t="shared" si="23"/>
        <v>1569</v>
      </c>
      <c r="L29" s="313"/>
      <c r="M29" s="314"/>
      <c r="N29" s="312"/>
      <c r="O29" s="307">
        <f>SUM(L29:N29)</f>
        <v>0</v>
      </c>
      <c r="P29" s="313"/>
      <c r="Q29" s="314"/>
      <c r="R29" s="309"/>
      <c r="S29" s="310"/>
      <c r="T29" s="311"/>
      <c r="U29" s="309"/>
      <c r="V29" s="307">
        <f>SUM(P29:U29)</f>
        <v>0</v>
      </c>
      <c r="W29" s="311">
        <f t="shared" si="20"/>
        <v>1569</v>
      </c>
      <c r="X29" s="311"/>
      <c r="Y29" s="396"/>
      <c r="Z29" s="399"/>
    </row>
    <row r="30" spans="1:26" s="13" customFormat="1" ht="20.100000000000001" customHeight="1" x14ac:dyDescent="0.15">
      <c r="A30" s="12">
        <v>25</v>
      </c>
      <c r="B30" s="219" t="s">
        <v>213</v>
      </c>
      <c r="C30" s="329"/>
      <c r="D30" s="50"/>
      <c r="E30" s="56"/>
      <c r="F30" s="21"/>
      <c r="G30" s="50">
        <v>897</v>
      </c>
      <c r="H30" s="56"/>
      <c r="I30" s="21"/>
      <c r="J30" s="19"/>
      <c r="K30" s="20">
        <f t="shared" si="23"/>
        <v>897</v>
      </c>
      <c r="L30" s="62"/>
      <c r="M30" s="68"/>
      <c r="N30" s="19"/>
      <c r="O30" s="20">
        <f t="shared" ref="O30:O31" si="24">SUM(L30:N30)</f>
        <v>0</v>
      </c>
      <c r="P30" s="62"/>
      <c r="Q30" s="68"/>
      <c r="R30" s="50"/>
      <c r="S30" s="56"/>
      <c r="T30" s="21"/>
      <c r="U30" s="50"/>
      <c r="V30" s="20">
        <f t="shared" ref="V30:V32" si="25">SUM(P30:U30)</f>
        <v>0</v>
      </c>
      <c r="W30" s="21">
        <f t="shared" si="20"/>
        <v>897</v>
      </c>
      <c r="X30" s="21"/>
      <c r="Y30" s="396"/>
      <c r="Z30" s="399"/>
    </row>
    <row r="31" spans="1:26" s="13" customFormat="1" ht="20.100000000000001" customHeight="1" x14ac:dyDescent="0.15">
      <c r="A31" s="12">
        <v>26</v>
      </c>
      <c r="B31" s="219" t="s">
        <v>43</v>
      </c>
      <c r="C31" s="329"/>
      <c r="D31" s="220"/>
      <c r="E31" s="221"/>
      <c r="F31" s="222"/>
      <c r="G31" s="220">
        <v>751</v>
      </c>
      <c r="H31" s="221"/>
      <c r="I31" s="222"/>
      <c r="J31" s="223"/>
      <c r="K31" s="224">
        <f t="shared" si="23"/>
        <v>751</v>
      </c>
      <c r="L31" s="225"/>
      <c r="M31" s="226"/>
      <c r="N31" s="223"/>
      <c r="O31" s="224">
        <f t="shared" si="24"/>
        <v>0</v>
      </c>
      <c r="P31" s="225"/>
      <c r="Q31" s="226"/>
      <c r="R31" s="220"/>
      <c r="S31" s="221"/>
      <c r="T31" s="222"/>
      <c r="U31" s="220"/>
      <c r="V31" s="224">
        <f t="shared" si="25"/>
        <v>0</v>
      </c>
      <c r="W31" s="222">
        <f t="shared" si="20"/>
        <v>751</v>
      </c>
      <c r="X31" s="222"/>
      <c r="Y31" s="396"/>
      <c r="Z31" s="399"/>
    </row>
    <row r="32" spans="1:26" s="13" customFormat="1" ht="20.100000000000001" customHeight="1" x14ac:dyDescent="0.15">
      <c r="A32" s="12">
        <v>27</v>
      </c>
      <c r="B32" s="121" t="s">
        <v>212</v>
      </c>
      <c r="C32" s="323"/>
      <c r="D32" s="50"/>
      <c r="E32" s="56"/>
      <c r="F32" s="21"/>
      <c r="G32" s="50">
        <v>727</v>
      </c>
      <c r="H32" s="56">
        <v>898</v>
      </c>
      <c r="I32" s="21">
        <v>316</v>
      </c>
      <c r="J32" s="19">
        <v>1078</v>
      </c>
      <c r="K32" s="20">
        <f>SUM(D32:J32)</f>
        <v>3019</v>
      </c>
      <c r="L32" s="62">
        <v>699</v>
      </c>
      <c r="M32" s="68"/>
      <c r="N32" s="19"/>
      <c r="O32" s="20">
        <f>SUM(L32:N32)</f>
        <v>699</v>
      </c>
      <c r="P32" s="62">
        <v>542</v>
      </c>
      <c r="Q32" s="68"/>
      <c r="R32" s="50"/>
      <c r="S32" s="56"/>
      <c r="T32" s="21"/>
      <c r="U32" s="50"/>
      <c r="V32" s="20">
        <f t="shared" si="25"/>
        <v>542</v>
      </c>
      <c r="W32" s="21">
        <f t="shared" si="20"/>
        <v>4260</v>
      </c>
      <c r="X32" s="21"/>
      <c r="Y32" s="396"/>
      <c r="Z32" s="399"/>
    </row>
    <row r="33" spans="1:26" s="13" customFormat="1" ht="20.100000000000001" customHeight="1" x14ac:dyDescent="0.15">
      <c r="A33" s="12">
        <f t="shared" si="2"/>
        <v>28</v>
      </c>
      <c r="B33" s="122" t="s">
        <v>45</v>
      </c>
      <c r="C33" s="330"/>
      <c r="D33" s="51"/>
      <c r="E33" s="57"/>
      <c r="F33" s="27"/>
      <c r="G33" s="51"/>
      <c r="H33" s="57">
        <v>798</v>
      </c>
      <c r="I33" s="27">
        <v>299</v>
      </c>
      <c r="J33" s="25">
        <v>968</v>
      </c>
      <c r="K33" s="26">
        <f>SUM(D33:J33)</f>
        <v>2065</v>
      </c>
      <c r="L33" s="63">
        <v>581</v>
      </c>
      <c r="M33" s="69">
        <v>592</v>
      </c>
      <c r="N33" s="25">
        <v>495</v>
      </c>
      <c r="O33" s="26">
        <f>SUM(L33:N33)</f>
        <v>1668</v>
      </c>
      <c r="P33" s="63"/>
      <c r="Q33" s="69"/>
      <c r="R33" s="51"/>
      <c r="S33" s="57"/>
      <c r="T33" s="27"/>
      <c r="U33" s="51"/>
      <c r="V33" s="26">
        <f>SUM(P33:U33)</f>
        <v>0</v>
      </c>
      <c r="W33" s="27">
        <f t="shared" si="20"/>
        <v>3733</v>
      </c>
      <c r="X33" s="27"/>
      <c r="Y33" s="396"/>
      <c r="Z33" s="399"/>
    </row>
    <row r="34" spans="1:26" s="22" customFormat="1" ht="20.100000000000001" customHeight="1" x14ac:dyDescent="0.15">
      <c r="A34" s="28"/>
      <c r="B34" s="127" t="s">
        <v>52</v>
      </c>
      <c r="C34" s="335">
        <f t="shared" ref="C34:J34" si="26">SUM(C7:C33)</f>
        <v>0</v>
      </c>
      <c r="D34" s="52">
        <f t="shared" si="26"/>
        <v>0</v>
      </c>
      <c r="E34" s="58">
        <f t="shared" si="26"/>
        <v>3527</v>
      </c>
      <c r="F34" s="32">
        <f t="shared" si="26"/>
        <v>9109</v>
      </c>
      <c r="G34" s="52">
        <f t="shared" si="26"/>
        <v>12633</v>
      </c>
      <c r="H34" s="58">
        <f>SUM(H7:H33)</f>
        <v>5737</v>
      </c>
      <c r="I34" s="32">
        <f t="shared" si="26"/>
        <v>2349</v>
      </c>
      <c r="J34" s="30">
        <f t="shared" si="26"/>
        <v>10497</v>
      </c>
      <c r="K34" s="31">
        <f>SUM(C34:J34)</f>
        <v>43852</v>
      </c>
      <c r="L34" s="64">
        <f>SUM(L7:L33)</f>
        <v>2315</v>
      </c>
      <c r="M34" s="70">
        <f>SUM(M7:M33)</f>
        <v>1878</v>
      </c>
      <c r="N34" s="30">
        <f>SUM(N7:N33)</f>
        <v>2051</v>
      </c>
      <c r="O34" s="31">
        <f>SUM(L34:N34)</f>
        <v>6244</v>
      </c>
      <c r="P34" s="64">
        <f t="shared" ref="P34:U34" si="27">SUM(P7:P33)</f>
        <v>3260</v>
      </c>
      <c r="Q34" s="70">
        <f t="shared" si="27"/>
        <v>1180</v>
      </c>
      <c r="R34" s="52">
        <f t="shared" si="27"/>
        <v>372</v>
      </c>
      <c r="S34" s="58">
        <f t="shared" si="27"/>
        <v>293</v>
      </c>
      <c r="T34" s="32">
        <f t="shared" si="27"/>
        <v>0</v>
      </c>
      <c r="U34" s="52">
        <f t="shared" si="27"/>
        <v>0</v>
      </c>
      <c r="V34" s="31">
        <f>SUM(P34:U34)</f>
        <v>5105</v>
      </c>
      <c r="W34" s="32">
        <f t="shared" si="20"/>
        <v>55201</v>
      </c>
      <c r="X34" s="32">
        <f>SUM(X7:X33)</f>
        <v>0</v>
      </c>
      <c r="Y34" s="398"/>
      <c r="Z34" s="111"/>
    </row>
    <row r="35" spans="1:26" s="13" customFormat="1" ht="20.100000000000001" customHeight="1" thickBot="1" x14ac:dyDescent="0.2">
      <c r="A35" s="12"/>
      <c r="B35" s="125" t="s">
        <v>216</v>
      </c>
      <c r="C35" s="463"/>
      <c r="D35" s="464"/>
      <c r="E35" s="465"/>
      <c r="F35" s="466"/>
      <c r="G35" s="464"/>
      <c r="H35" s="465"/>
      <c r="I35" s="473">
        <v>1.9</v>
      </c>
      <c r="J35" s="538">
        <v>647.20000000000005</v>
      </c>
      <c r="K35" s="539">
        <f>SUM(F35:J35)</f>
        <v>649.1</v>
      </c>
      <c r="L35" s="540">
        <v>1.9</v>
      </c>
      <c r="M35" s="470"/>
      <c r="N35" s="467"/>
      <c r="O35" s="539">
        <f>SUM(L35:N35)</f>
        <v>1.9</v>
      </c>
      <c r="P35" s="469"/>
      <c r="Q35" s="470"/>
      <c r="R35" s="464"/>
      <c r="S35" s="465"/>
      <c r="T35" s="466"/>
      <c r="U35" s="464"/>
      <c r="V35" s="468">
        <f t="shared" si="7"/>
        <v>0</v>
      </c>
      <c r="W35" s="466">
        <f>+K35+O35+V35</f>
        <v>651</v>
      </c>
      <c r="X35" s="466"/>
      <c r="Y35" s="396"/>
    </row>
    <row r="36" spans="1:26" s="22" customFormat="1" ht="20.100000000000001" customHeight="1" x14ac:dyDescent="0.15">
      <c r="A36" s="28"/>
      <c r="B36" s="126" t="s">
        <v>133</v>
      </c>
      <c r="C36" s="336">
        <f>+C35+C34</f>
        <v>0</v>
      </c>
      <c r="D36" s="54">
        <f>+D35+D34</f>
        <v>0</v>
      </c>
      <c r="E36" s="60">
        <f t="shared" ref="E36:U36" si="28">+E35+E34</f>
        <v>3527</v>
      </c>
      <c r="F36" s="41">
        <f>+F35+F34</f>
        <v>9109</v>
      </c>
      <c r="G36" s="54">
        <f t="shared" si="28"/>
        <v>12633</v>
      </c>
      <c r="H36" s="60">
        <f>+H35+H34</f>
        <v>5737</v>
      </c>
      <c r="I36" s="41">
        <f t="shared" si="28"/>
        <v>2350.9</v>
      </c>
      <c r="J36" s="39">
        <f>+J35+J34</f>
        <v>11144.2</v>
      </c>
      <c r="K36" s="40">
        <f>+K35+K34</f>
        <v>44501.1</v>
      </c>
      <c r="L36" s="66">
        <f t="shared" si="28"/>
        <v>2316.9</v>
      </c>
      <c r="M36" s="72">
        <f t="shared" si="28"/>
        <v>1878</v>
      </c>
      <c r="N36" s="39">
        <f t="shared" si="28"/>
        <v>2051</v>
      </c>
      <c r="O36" s="40">
        <f>+O35+O34</f>
        <v>6245.9</v>
      </c>
      <c r="P36" s="66">
        <f t="shared" si="28"/>
        <v>3260</v>
      </c>
      <c r="Q36" s="72">
        <f t="shared" si="28"/>
        <v>1180</v>
      </c>
      <c r="R36" s="54">
        <f t="shared" si="28"/>
        <v>372</v>
      </c>
      <c r="S36" s="60">
        <f t="shared" si="28"/>
        <v>293</v>
      </c>
      <c r="T36" s="41">
        <f t="shared" si="28"/>
        <v>0</v>
      </c>
      <c r="U36" s="54">
        <f t="shared" si="28"/>
        <v>0</v>
      </c>
      <c r="V36" s="40">
        <f>+V35+V34</f>
        <v>5105</v>
      </c>
      <c r="W36" s="41">
        <f>+W35+W34</f>
        <v>55852</v>
      </c>
      <c r="X36" s="41">
        <f>+X35+X34</f>
        <v>0</v>
      </c>
      <c r="Y36" s="396"/>
    </row>
    <row r="37" spans="1:26" s="13" customFormat="1" ht="18" hidden="1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/>
      <c r="M37" s="314"/>
      <c r="N37" s="312"/>
      <c r="O37" s="307">
        <f>SUM(L37:N37)</f>
        <v>0</v>
      </c>
      <c r="P37" s="313"/>
      <c r="Q37" s="314"/>
      <c r="R37" s="309"/>
      <c r="S37" s="310"/>
      <c r="T37" s="311"/>
      <c r="U37" s="309"/>
      <c r="V37" s="307">
        <f>SUM(P37:U37)</f>
        <v>0</v>
      </c>
      <c r="W37" s="311">
        <f>+K37+O37+V37</f>
        <v>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29">SUM(P38:U38)</f>
        <v>0</v>
      </c>
      <c r="W38" s="132">
        <f>+K38+O38+V38</f>
        <v>0</v>
      </c>
      <c r="X38" s="132"/>
      <c r="Y38" s="396"/>
      <c r="Z38" s="400">
        <v>90</v>
      </c>
    </row>
    <row r="39" spans="1:26" hidden="1" x14ac:dyDescent="0.15">
      <c r="B39" s="415" t="s">
        <v>192</v>
      </c>
      <c r="C39" s="416">
        <f>+C38+C37+C36</f>
        <v>0</v>
      </c>
      <c r="D39" s="417">
        <f t="shared" ref="D39:I39" si="30">+D38+D37+D36</f>
        <v>0</v>
      </c>
      <c r="E39" s="418">
        <f t="shared" si="30"/>
        <v>3527</v>
      </c>
      <c r="F39" s="419">
        <f t="shared" si="30"/>
        <v>9109</v>
      </c>
      <c r="G39" s="417">
        <f t="shared" si="30"/>
        <v>12633</v>
      </c>
      <c r="H39" s="418">
        <f>+H38+H37+H36</f>
        <v>5737</v>
      </c>
      <c r="I39" s="419">
        <f t="shared" si="30"/>
        <v>2350.9</v>
      </c>
      <c r="J39" s="420">
        <f>+J38+J37+J36</f>
        <v>11144.2</v>
      </c>
      <c r="K39" s="421">
        <v>34618</v>
      </c>
      <c r="L39" s="422">
        <f>+L38+L37+L36</f>
        <v>2316.9</v>
      </c>
      <c r="M39" s="423">
        <f t="shared" ref="M39:N39" si="31">+M38+M37+M36</f>
        <v>1878</v>
      </c>
      <c r="N39" s="420">
        <f t="shared" si="31"/>
        <v>2051</v>
      </c>
      <c r="O39" s="421">
        <v>66469</v>
      </c>
      <c r="P39" s="422">
        <f t="shared" ref="P39:U39" si="32">+P38+P37+P36</f>
        <v>3260</v>
      </c>
      <c r="Q39" s="423">
        <f t="shared" si="32"/>
        <v>1180</v>
      </c>
      <c r="R39" s="417">
        <f t="shared" si="32"/>
        <v>372</v>
      </c>
      <c r="S39" s="418">
        <f t="shared" si="32"/>
        <v>293</v>
      </c>
      <c r="T39" s="419">
        <f t="shared" si="32"/>
        <v>0</v>
      </c>
      <c r="U39" s="417">
        <f t="shared" si="32"/>
        <v>0</v>
      </c>
      <c r="V39" s="421">
        <f>SUM(P39:U39)</f>
        <v>5105</v>
      </c>
      <c r="W39" s="419">
        <f>+K39+O39+V39</f>
        <v>106192</v>
      </c>
      <c r="X39" s="419">
        <f>+X38+X37</f>
        <v>0</v>
      </c>
    </row>
    <row r="40" spans="1:26" x14ac:dyDescent="0.15">
      <c r="X40" s="315"/>
    </row>
    <row r="41" spans="1:26" x14ac:dyDescent="0.15">
      <c r="B41"/>
      <c r="D41" s="123"/>
    </row>
    <row r="42" spans="1:26" x14ac:dyDescent="0.15">
      <c r="B42"/>
      <c r="D42" s="123"/>
      <c r="W42" s="315">
        <f>SUM(W7:W33)</f>
        <v>55201</v>
      </c>
    </row>
    <row r="43" spans="1:26" x14ac:dyDescent="0.15">
      <c r="W43" s="315">
        <f>+W42+W35</f>
        <v>55852</v>
      </c>
    </row>
    <row r="44" spans="1:26" x14ac:dyDescent="0.15">
      <c r="W44" s="315">
        <f>+W43+W37+W38</f>
        <v>55852</v>
      </c>
    </row>
  </sheetData>
  <mergeCells count="16">
    <mergeCell ref="X4:X6"/>
    <mergeCell ref="D5:F5"/>
    <mergeCell ref="G5:I5"/>
    <mergeCell ref="K5:K6"/>
    <mergeCell ref="L5:M5"/>
    <mergeCell ref="O5:O6"/>
    <mergeCell ref="P5:Q5"/>
    <mergeCell ref="R5:T5"/>
    <mergeCell ref="V5:V6"/>
    <mergeCell ref="B2:W2"/>
    <mergeCell ref="V3:W3"/>
    <mergeCell ref="B4:B6"/>
    <mergeCell ref="C4:K4"/>
    <mergeCell ref="L4:O4"/>
    <mergeCell ref="P4:V4"/>
    <mergeCell ref="W4:W6"/>
  </mergeCells>
  <phoneticPr fontId="2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578B-2D5F-4428-A95A-1B8C03ACA5CA}">
  <sheetPr>
    <tabColor rgb="FFFFFF00"/>
    <pageSetUpPr fitToPage="1"/>
  </sheetPr>
  <dimension ref="A1:V21"/>
  <sheetViews>
    <sheetView workbookViewId="0">
      <selection activeCell="I20" sqref="I20"/>
    </sheetView>
  </sheetViews>
  <sheetFormatPr defaultRowHeight="13.5" x14ac:dyDescent="0.15"/>
  <cols>
    <col min="1" max="1" width="10.875" style="123" customWidth="1"/>
    <col min="2" max="4" width="4.62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3" width="7.625" customWidth="1"/>
    <col min="14" max="19" width="4.6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203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425"/>
      <c r="C7" s="426"/>
      <c r="D7" s="427"/>
      <c r="E7" s="425">
        <v>6</v>
      </c>
      <c r="F7" s="426">
        <v>24</v>
      </c>
      <c r="G7" s="427">
        <v>88</v>
      </c>
      <c r="H7" s="428">
        <v>2</v>
      </c>
      <c r="I7" s="429">
        <f t="shared" ref="I7:I19" si="0">SUM(B7:H7)</f>
        <v>120</v>
      </c>
      <c r="J7" s="430"/>
      <c r="K7" s="431"/>
      <c r="L7" s="428"/>
      <c r="M7" s="429">
        <f t="shared" ref="M7:M19" si="1">SUM(J7:L7)</f>
        <v>0</v>
      </c>
      <c r="N7" s="430"/>
      <c r="O7" s="431"/>
      <c r="P7" s="425"/>
      <c r="Q7" s="426"/>
      <c r="R7" s="427"/>
      <c r="S7" s="425"/>
      <c r="T7" s="429">
        <f t="shared" ref="T7:T19" si="2">SUM(N7:S7)</f>
        <v>0</v>
      </c>
      <c r="U7" s="427">
        <f t="shared" ref="U7:U19" si="3">+I7+M7+T7</f>
        <v>120</v>
      </c>
      <c r="V7" s="175"/>
    </row>
    <row r="8" spans="1:22" s="158" customFormat="1" ht="23.25" customHeight="1" x14ac:dyDescent="0.15">
      <c r="A8" s="269" t="s">
        <v>102</v>
      </c>
      <c r="B8" s="432"/>
      <c r="C8" s="433"/>
      <c r="D8" s="434"/>
      <c r="E8" s="432">
        <v>4.7</v>
      </c>
      <c r="F8" s="433">
        <v>14.9</v>
      </c>
      <c r="G8" s="434">
        <v>76.599999999999994</v>
      </c>
      <c r="H8" s="435">
        <v>2.9</v>
      </c>
      <c r="I8" s="436">
        <f t="shared" si="0"/>
        <v>99.1</v>
      </c>
      <c r="J8" s="437">
        <v>0.9</v>
      </c>
      <c r="K8" s="438"/>
      <c r="L8" s="435"/>
      <c r="M8" s="436">
        <f t="shared" si="1"/>
        <v>0.9</v>
      </c>
      <c r="N8" s="437"/>
      <c r="O8" s="438"/>
      <c r="P8" s="432"/>
      <c r="Q8" s="433"/>
      <c r="R8" s="434"/>
      <c r="S8" s="432"/>
      <c r="T8" s="436">
        <f t="shared" si="2"/>
        <v>0</v>
      </c>
      <c r="U8" s="434">
        <f t="shared" si="3"/>
        <v>100</v>
      </c>
      <c r="V8" s="175"/>
    </row>
    <row r="9" spans="1:22" s="158" customFormat="1" ht="23.25" customHeight="1" x14ac:dyDescent="0.15">
      <c r="A9" s="269" t="s">
        <v>103</v>
      </c>
      <c r="B9" s="432"/>
      <c r="C9" s="433"/>
      <c r="D9" s="434"/>
      <c r="E9" s="432"/>
      <c r="F9" s="433">
        <v>5</v>
      </c>
      <c r="G9" s="434">
        <v>63</v>
      </c>
      <c r="H9" s="435">
        <v>35</v>
      </c>
      <c r="I9" s="436">
        <f t="shared" si="0"/>
        <v>103</v>
      </c>
      <c r="J9" s="437">
        <v>7</v>
      </c>
      <c r="K9" s="438"/>
      <c r="L9" s="435"/>
      <c r="M9" s="436">
        <f t="shared" si="1"/>
        <v>7</v>
      </c>
      <c r="N9" s="437"/>
      <c r="O9" s="438"/>
      <c r="P9" s="432"/>
      <c r="Q9" s="433"/>
      <c r="R9" s="434"/>
      <c r="S9" s="432"/>
      <c r="T9" s="436">
        <f t="shared" si="2"/>
        <v>0</v>
      </c>
      <c r="U9" s="434">
        <f t="shared" si="3"/>
        <v>110</v>
      </c>
      <c r="V9" s="175"/>
    </row>
    <row r="10" spans="1:22" s="158" customFormat="1" ht="23.25" customHeight="1" x14ac:dyDescent="0.15">
      <c r="A10" s="269" t="s">
        <v>104</v>
      </c>
      <c r="B10" s="432"/>
      <c r="C10" s="433"/>
      <c r="D10" s="434"/>
      <c r="E10" s="432"/>
      <c r="F10" s="433">
        <v>5.9</v>
      </c>
      <c r="G10" s="434">
        <v>57.6</v>
      </c>
      <c r="H10" s="435">
        <v>14.6</v>
      </c>
      <c r="I10" s="436">
        <f t="shared" si="0"/>
        <v>78.099999999999994</v>
      </c>
      <c r="J10" s="437">
        <v>1.9</v>
      </c>
      <c r="K10" s="438"/>
      <c r="L10" s="435"/>
      <c r="M10" s="436">
        <f t="shared" si="1"/>
        <v>1.9</v>
      </c>
      <c r="N10" s="437"/>
      <c r="O10" s="438"/>
      <c r="P10" s="432"/>
      <c r="Q10" s="433"/>
      <c r="R10" s="434"/>
      <c r="S10" s="432"/>
      <c r="T10" s="436">
        <f t="shared" si="2"/>
        <v>0</v>
      </c>
      <c r="U10" s="434">
        <f t="shared" si="3"/>
        <v>80</v>
      </c>
      <c r="V10" s="175"/>
    </row>
    <row r="11" spans="1:22" s="158" customFormat="1" ht="23.25" customHeight="1" x14ac:dyDescent="0.15">
      <c r="A11" s="269" t="s">
        <v>105</v>
      </c>
      <c r="B11" s="432"/>
      <c r="C11" s="433"/>
      <c r="D11" s="434"/>
      <c r="E11" s="432"/>
      <c r="F11" s="433"/>
      <c r="G11" s="434"/>
      <c r="H11" s="435"/>
      <c r="I11" s="436">
        <f t="shared" si="0"/>
        <v>0</v>
      </c>
      <c r="J11" s="437"/>
      <c r="K11" s="438"/>
      <c r="L11" s="435"/>
      <c r="M11" s="436">
        <f t="shared" si="1"/>
        <v>0</v>
      </c>
      <c r="N11" s="437"/>
      <c r="O11" s="438"/>
      <c r="P11" s="432"/>
      <c r="Q11" s="433"/>
      <c r="R11" s="434"/>
      <c r="S11" s="432"/>
      <c r="T11" s="436">
        <f t="shared" si="2"/>
        <v>0</v>
      </c>
      <c r="U11" s="434">
        <f t="shared" si="3"/>
        <v>0</v>
      </c>
      <c r="V11" s="175"/>
    </row>
    <row r="12" spans="1:22" s="158" customFormat="1" ht="23.25" customHeight="1" x14ac:dyDescent="0.15">
      <c r="A12" s="269" t="s">
        <v>106</v>
      </c>
      <c r="B12" s="432"/>
      <c r="C12" s="433"/>
      <c r="D12" s="434"/>
      <c r="E12" s="432"/>
      <c r="F12" s="433"/>
      <c r="G12" s="434"/>
      <c r="H12" s="435"/>
      <c r="I12" s="436">
        <f t="shared" si="0"/>
        <v>0</v>
      </c>
      <c r="J12" s="437"/>
      <c r="K12" s="438"/>
      <c r="L12" s="435"/>
      <c r="M12" s="436">
        <f t="shared" si="1"/>
        <v>0</v>
      </c>
      <c r="N12" s="437"/>
      <c r="O12" s="438"/>
      <c r="P12" s="432"/>
      <c r="Q12" s="433"/>
      <c r="R12" s="434"/>
      <c r="S12" s="432"/>
      <c r="T12" s="436">
        <f t="shared" si="2"/>
        <v>0</v>
      </c>
      <c r="U12" s="434">
        <f t="shared" si="3"/>
        <v>0</v>
      </c>
      <c r="V12" s="175"/>
    </row>
    <row r="13" spans="1:22" s="158" customFormat="1" ht="23.25" customHeight="1" x14ac:dyDescent="0.15">
      <c r="A13" s="269" t="s">
        <v>107</v>
      </c>
      <c r="B13" s="432"/>
      <c r="C13" s="433"/>
      <c r="D13" s="434"/>
      <c r="E13" s="432"/>
      <c r="F13" s="433"/>
      <c r="G13" s="434"/>
      <c r="H13" s="435"/>
      <c r="I13" s="436">
        <f t="shared" si="0"/>
        <v>0</v>
      </c>
      <c r="J13" s="437"/>
      <c r="K13" s="438"/>
      <c r="L13" s="435"/>
      <c r="M13" s="436">
        <f t="shared" si="1"/>
        <v>0</v>
      </c>
      <c r="N13" s="437"/>
      <c r="O13" s="438"/>
      <c r="P13" s="432"/>
      <c r="Q13" s="433"/>
      <c r="R13" s="434"/>
      <c r="S13" s="432"/>
      <c r="T13" s="436">
        <f t="shared" si="2"/>
        <v>0</v>
      </c>
      <c r="U13" s="434">
        <f t="shared" si="3"/>
        <v>0</v>
      </c>
      <c r="V13" s="175"/>
    </row>
    <row r="14" spans="1:22" s="158" customFormat="1" ht="23.25" customHeight="1" x14ac:dyDescent="0.15">
      <c r="A14" s="269" t="s">
        <v>108</v>
      </c>
      <c r="B14" s="439"/>
      <c r="C14" s="440"/>
      <c r="D14" s="441"/>
      <c r="E14" s="439"/>
      <c r="F14" s="440"/>
      <c r="G14" s="441">
        <v>24</v>
      </c>
      <c r="H14" s="442">
        <v>1</v>
      </c>
      <c r="I14" s="443">
        <f t="shared" si="0"/>
        <v>25</v>
      </c>
      <c r="J14" s="444"/>
      <c r="K14" s="445"/>
      <c r="L14" s="442"/>
      <c r="M14" s="443">
        <f t="shared" si="1"/>
        <v>0</v>
      </c>
      <c r="N14" s="444"/>
      <c r="O14" s="445"/>
      <c r="P14" s="439"/>
      <c r="Q14" s="440"/>
      <c r="R14" s="441"/>
      <c r="S14" s="439"/>
      <c r="T14" s="443">
        <f t="shared" si="2"/>
        <v>0</v>
      </c>
      <c r="U14" s="441">
        <f t="shared" si="3"/>
        <v>25</v>
      </c>
      <c r="V14" s="175"/>
    </row>
    <row r="15" spans="1:22" s="158" customFormat="1" ht="23.25" customHeight="1" x14ac:dyDescent="0.15">
      <c r="A15" s="269" t="s">
        <v>109</v>
      </c>
      <c r="B15" s="432"/>
      <c r="C15" s="433"/>
      <c r="D15" s="434"/>
      <c r="E15" s="432"/>
      <c r="F15" s="433"/>
      <c r="G15" s="434">
        <v>3.5</v>
      </c>
      <c r="H15" s="435"/>
      <c r="I15" s="436">
        <f t="shared" si="0"/>
        <v>3.5</v>
      </c>
      <c r="J15" s="437"/>
      <c r="K15" s="438"/>
      <c r="L15" s="435"/>
      <c r="M15" s="436">
        <f t="shared" si="1"/>
        <v>0</v>
      </c>
      <c r="N15" s="437"/>
      <c r="O15" s="438"/>
      <c r="P15" s="432"/>
      <c r="Q15" s="433"/>
      <c r="R15" s="434"/>
      <c r="S15" s="432"/>
      <c r="T15" s="436">
        <f t="shared" si="2"/>
        <v>0</v>
      </c>
      <c r="U15" s="434">
        <f t="shared" si="3"/>
        <v>3.5</v>
      </c>
      <c r="V15" s="175"/>
    </row>
    <row r="16" spans="1:22" s="158" customFormat="1" ht="23.25" hidden="1" customHeight="1" x14ac:dyDescent="0.15">
      <c r="A16" s="269" t="s">
        <v>110</v>
      </c>
      <c r="B16" s="432"/>
      <c r="C16" s="433"/>
      <c r="D16" s="434"/>
      <c r="E16" s="432"/>
      <c r="F16" s="433"/>
      <c r="G16" s="434"/>
      <c r="H16" s="435"/>
      <c r="I16" s="436">
        <f t="shared" si="0"/>
        <v>0</v>
      </c>
      <c r="J16" s="437"/>
      <c r="K16" s="438"/>
      <c r="L16" s="435"/>
      <c r="M16" s="436">
        <f t="shared" si="1"/>
        <v>0</v>
      </c>
      <c r="N16" s="437"/>
      <c r="O16" s="438"/>
      <c r="P16" s="432"/>
      <c r="Q16" s="433"/>
      <c r="R16" s="434"/>
      <c r="S16" s="432"/>
      <c r="T16" s="436">
        <f t="shared" si="2"/>
        <v>0</v>
      </c>
      <c r="U16" s="434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432"/>
      <c r="C17" s="433"/>
      <c r="D17" s="434"/>
      <c r="E17" s="432"/>
      <c r="F17" s="433"/>
      <c r="G17" s="434"/>
      <c r="H17" s="435"/>
      <c r="I17" s="436">
        <f t="shared" si="0"/>
        <v>0</v>
      </c>
      <c r="J17" s="437"/>
      <c r="K17" s="438"/>
      <c r="L17" s="435"/>
      <c r="M17" s="436">
        <f t="shared" si="1"/>
        <v>0</v>
      </c>
      <c r="N17" s="437"/>
      <c r="O17" s="438"/>
      <c r="P17" s="432"/>
      <c r="Q17" s="433"/>
      <c r="R17" s="434"/>
      <c r="S17" s="432"/>
      <c r="T17" s="436">
        <f t="shared" si="2"/>
        <v>0</v>
      </c>
      <c r="U17" s="434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432"/>
      <c r="C18" s="433"/>
      <c r="D18" s="434"/>
      <c r="E18" s="432"/>
      <c r="F18" s="433"/>
      <c r="G18" s="434"/>
      <c r="H18" s="435"/>
      <c r="I18" s="436">
        <f t="shared" si="0"/>
        <v>0</v>
      </c>
      <c r="J18" s="437">
        <v>9</v>
      </c>
      <c r="K18" s="438">
        <v>1</v>
      </c>
      <c r="L18" s="435"/>
      <c r="M18" s="436">
        <f t="shared" si="1"/>
        <v>10</v>
      </c>
      <c r="N18" s="437"/>
      <c r="O18" s="438"/>
      <c r="P18" s="432"/>
      <c r="Q18" s="433"/>
      <c r="R18" s="434"/>
      <c r="S18" s="432"/>
      <c r="T18" s="436">
        <f t="shared" si="2"/>
        <v>0</v>
      </c>
      <c r="U18" s="434">
        <f t="shared" si="3"/>
        <v>10</v>
      </c>
      <c r="V18" s="175"/>
    </row>
    <row r="19" spans="1:22" s="193" customFormat="1" ht="23.25" customHeight="1" thickBot="1" x14ac:dyDescent="0.2">
      <c r="A19" s="270" t="s">
        <v>113</v>
      </c>
      <c r="B19" s="432"/>
      <c r="C19" s="433"/>
      <c r="D19" s="434"/>
      <c r="E19" s="432"/>
      <c r="F19" s="433"/>
      <c r="G19" s="434"/>
      <c r="H19" s="435"/>
      <c r="I19" s="436">
        <f t="shared" si="0"/>
        <v>0</v>
      </c>
      <c r="J19" s="437">
        <v>119.1</v>
      </c>
      <c r="K19" s="438">
        <v>10.6</v>
      </c>
      <c r="L19" s="435">
        <v>20.3</v>
      </c>
      <c r="M19" s="436">
        <f t="shared" si="1"/>
        <v>150</v>
      </c>
      <c r="N19" s="437"/>
      <c r="O19" s="438"/>
      <c r="P19" s="432"/>
      <c r="Q19" s="433"/>
      <c r="R19" s="434"/>
      <c r="S19" s="432"/>
      <c r="T19" s="436">
        <f t="shared" si="2"/>
        <v>0</v>
      </c>
      <c r="U19" s="434">
        <f t="shared" si="3"/>
        <v>150</v>
      </c>
      <c r="V19" s="175"/>
    </row>
    <row r="20" spans="1:22" s="193" customFormat="1" ht="23.25" customHeight="1" x14ac:dyDescent="0.15">
      <c r="A20" s="126" t="s">
        <v>94</v>
      </c>
      <c r="B20" s="446">
        <f>SUM(B7:B19)</f>
        <v>0</v>
      </c>
      <c r="C20" s="447">
        <f t="shared" ref="C20:U20" si="4">SUM(C7:C19)</f>
        <v>0</v>
      </c>
      <c r="D20" s="448">
        <f t="shared" si="4"/>
        <v>0</v>
      </c>
      <c r="E20" s="446">
        <f t="shared" si="4"/>
        <v>10.7</v>
      </c>
      <c r="F20" s="447">
        <f t="shared" si="4"/>
        <v>49.8</v>
      </c>
      <c r="G20" s="448">
        <f t="shared" si="4"/>
        <v>312.7</v>
      </c>
      <c r="H20" s="449">
        <f t="shared" si="4"/>
        <v>55.5</v>
      </c>
      <c r="I20" s="450">
        <f t="shared" si="4"/>
        <v>428.70000000000005</v>
      </c>
      <c r="J20" s="451">
        <f t="shared" si="4"/>
        <v>137.9</v>
      </c>
      <c r="K20" s="452">
        <f t="shared" si="4"/>
        <v>11.6</v>
      </c>
      <c r="L20" s="449">
        <f t="shared" si="4"/>
        <v>20.3</v>
      </c>
      <c r="M20" s="450">
        <f t="shared" si="4"/>
        <v>169.8</v>
      </c>
      <c r="N20" s="451">
        <f t="shared" si="4"/>
        <v>0</v>
      </c>
      <c r="O20" s="452">
        <f t="shared" si="4"/>
        <v>0</v>
      </c>
      <c r="P20" s="446">
        <f t="shared" si="4"/>
        <v>0</v>
      </c>
      <c r="Q20" s="447">
        <f t="shared" si="4"/>
        <v>0</v>
      </c>
      <c r="R20" s="448">
        <f t="shared" si="4"/>
        <v>0</v>
      </c>
      <c r="S20" s="453">
        <f t="shared" si="4"/>
        <v>0</v>
      </c>
      <c r="T20" s="450">
        <f t="shared" si="4"/>
        <v>0</v>
      </c>
      <c r="U20" s="448">
        <f t="shared" si="4"/>
        <v>598.5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297C-C16F-4B49-AF43-0E063F9AC18A}">
  <sheetPr>
    <pageSetUpPr fitToPage="1"/>
  </sheetPr>
  <dimension ref="A1:Z44"/>
  <sheetViews>
    <sheetView workbookViewId="0">
      <selection activeCell="I13" sqref="I13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193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15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15.7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15.7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15.7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 t="s">
        <v>184</v>
      </c>
    </row>
    <row r="7" spans="1:26" s="13" customFormat="1" ht="18" customHeight="1" x14ac:dyDescent="0.15">
      <c r="A7" s="12">
        <v>1</v>
      </c>
      <c r="B7" s="121" t="s">
        <v>138</v>
      </c>
      <c r="C7" s="323"/>
      <c r="D7" s="50"/>
      <c r="E7" s="56"/>
      <c r="F7" s="21">
        <v>430</v>
      </c>
      <c r="G7" s="50">
        <v>1600</v>
      </c>
      <c r="H7" s="56">
        <v>1610</v>
      </c>
      <c r="I7" s="21">
        <v>2083</v>
      </c>
      <c r="J7" s="19">
        <v>777</v>
      </c>
      <c r="K7" s="20">
        <f>SUM(D7:J7)</f>
        <v>6500</v>
      </c>
      <c r="L7" s="62">
        <v>500</v>
      </c>
      <c r="M7" s="68">
        <v>500</v>
      </c>
      <c r="N7" s="19"/>
      <c r="O7" s="20">
        <f t="shared" ref="O7" si="0">SUM(L7:N7)</f>
        <v>1000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7500</v>
      </c>
      <c r="X7" s="21"/>
      <c r="Y7" s="396">
        <v>7500</v>
      </c>
      <c r="Z7" s="399" t="str">
        <f t="shared" ref="Z7:Z17" si="2">IF(Y7=W7,"合致",W7-Y7)</f>
        <v>合致</v>
      </c>
    </row>
    <row r="8" spans="1:26" s="13" customFormat="1" ht="18" customHeight="1" x14ac:dyDescent="0.15">
      <c r="A8" s="12">
        <f t="shared" ref="A8:A33" si="3">+A7+1</f>
        <v>2</v>
      </c>
      <c r="B8" s="121" t="s">
        <v>140</v>
      </c>
      <c r="C8" s="323"/>
      <c r="D8" s="50"/>
      <c r="E8" s="56">
        <v>1034</v>
      </c>
      <c r="F8" s="21">
        <v>67</v>
      </c>
      <c r="G8" s="50">
        <v>386</v>
      </c>
      <c r="H8" s="56">
        <v>3423</v>
      </c>
      <c r="I8" s="21">
        <v>3424</v>
      </c>
      <c r="J8" s="19">
        <v>2659</v>
      </c>
      <c r="K8" s="20">
        <f>SUM(D8:J8)</f>
        <v>10993</v>
      </c>
      <c r="L8" s="62">
        <v>2754</v>
      </c>
      <c r="M8" s="68">
        <v>4381</v>
      </c>
      <c r="N8" s="19">
        <v>6731</v>
      </c>
      <c r="O8" s="20">
        <f t="shared" ref="O8" si="4">SUM(L8:N8)</f>
        <v>13866</v>
      </c>
      <c r="P8" s="62">
        <v>4609</v>
      </c>
      <c r="Q8" s="68">
        <v>1546</v>
      </c>
      <c r="R8" s="50"/>
      <c r="S8" s="56"/>
      <c r="T8" s="21"/>
      <c r="U8" s="50"/>
      <c r="V8" s="20">
        <f t="shared" ref="V8" si="5">SUM(P8:U8)</f>
        <v>6155</v>
      </c>
      <c r="W8" s="21">
        <f t="shared" ref="W8:W19" si="6">+K8+O8+V8</f>
        <v>31014</v>
      </c>
      <c r="X8" s="21">
        <v>1714</v>
      </c>
      <c r="Y8" s="396">
        <v>29300</v>
      </c>
      <c r="Z8" s="399">
        <f t="shared" si="2"/>
        <v>1714</v>
      </c>
    </row>
    <row r="9" spans="1:26" s="13" customFormat="1" ht="18" customHeight="1" x14ac:dyDescent="0.15">
      <c r="A9" s="12">
        <f t="shared" si="3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>
        <v>1400</v>
      </c>
      <c r="N9" s="19">
        <v>1400</v>
      </c>
      <c r="O9" s="20">
        <f t="shared" ref="O9:O35" si="7">SUM(L9:N9)</f>
        <v>2800</v>
      </c>
      <c r="P9" s="62">
        <v>1400</v>
      </c>
      <c r="Q9" s="68"/>
      <c r="R9" s="50"/>
      <c r="S9" s="56"/>
      <c r="T9" s="21"/>
      <c r="U9" s="50"/>
      <c r="V9" s="20">
        <f t="shared" ref="V9:V35" si="8">SUM(P9:U9)</f>
        <v>1400</v>
      </c>
      <c r="W9" s="21">
        <f t="shared" si="6"/>
        <v>4200</v>
      </c>
      <c r="X9" s="21"/>
      <c r="Y9" s="396">
        <v>4200</v>
      </c>
      <c r="Z9" s="399" t="str">
        <f t="shared" si="2"/>
        <v>合致</v>
      </c>
    </row>
    <row r="10" spans="1:26" s="13" customFormat="1" ht="18" customHeight="1" x14ac:dyDescent="0.15">
      <c r="A10" s="12">
        <f t="shared" si="3"/>
        <v>4</v>
      </c>
      <c r="B10" s="121" t="s">
        <v>92</v>
      </c>
      <c r="C10" s="323"/>
      <c r="D10" s="50"/>
      <c r="E10" s="56"/>
      <c r="F10" s="21"/>
      <c r="G10" s="50">
        <v>300</v>
      </c>
      <c r="H10" s="56">
        <v>600</v>
      </c>
      <c r="I10" s="21">
        <v>600</v>
      </c>
      <c r="J10" s="19"/>
      <c r="K10" s="20">
        <f>SUM(D10:J10)</f>
        <v>1500</v>
      </c>
      <c r="L10" s="62"/>
      <c r="M10" s="68"/>
      <c r="N10" s="19"/>
      <c r="O10" s="20">
        <f t="shared" si="7"/>
        <v>0</v>
      </c>
      <c r="P10" s="62"/>
      <c r="Q10" s="68"/>
      <c r="R10" s="50"/>
      <c r="S10" s="56"/>
      <c r="T10" s="21"/>
      <c r="U10" s="50"/>
      <c r="V10" s="20">
        <f t="shared" si="8"/>
        <v>0</v>
      </c>
      <c r="W10" s="21">
        <f t="shared" si="6"/>
        <v>1500</v>
      </c>
      <c r="X10" s="21"/>
      <c r="Y10" s="396">
        <v>1500</v>
      </c>
      <c r="Z10" s="399" t="str">
        <f t="shared" si="2"/>
        <v>合致</v>
      </c>
    </row>
    <row r="11" spans="1:26" s="13" customFormat="1" ht="18" customHeight="1" x14ac:dyDescent="0.15">
      <c r="A11" s="12">
        <f t="shared" si="3"/>
        <v>5</v>
      </c>
      <c r="B11" s="121" t="s">
        <v>163</v>
      </c>
      <c r="C11" s="323">
        <v>365</v>
      </c>
      <c r="D11" s="50">
        <v>3058</v>
      </c>
      <c r="E11" s="56">
        <v>3049</v>
      </c>
      <c r="F11" s="21">
        <v>3735</v>
      </c>
      <c r="G11" s="50">
        <v>4760</v>
      </c>
      <c r="H11" s="56">
        <v>5951</v>
      </c>
      <c r="I11" s="21">
        <v>6264</v>
      </c>
      <c r="J11" s="19">
        <v>4514</v>
      </c>
      <c r="K11" s="20">
        <f>SUM(C11:J11)</f>
        <v>31696</v>
      </c>
      <c r="L11" s="62">
        <v>3359</v>
      </c>
      <c r="M11" s="68">
        <v>5606</v>
      </c>
      <c r="N11" s="19">
        <v>6466</v>
      </c>
      <c r="O11" s="20">
        <f>SUM(L11:N11)</f>
        <v>15431</v>
      </c>
      <c r="P11" s="62">
        <v>1718</v>
      </c>
      <c r="Q11" s="68">
        <v>1089</v>
      </c>
      <c r="R11" s="50"/>
      <c r="S11" s="56"/>
      <c r="T11" s="21"/>
      <c r="U11" s="50"/>
      <c r="V11" s="20">
        <f t="shared" si="8"/>
        <v>2807</v>
      </c>
      <c r="W11" s="21">
        <f>+K11+O11+V11</f>
        <v>49934</v>
      </c>
      <c r="X11" s="21">
        <v>3034</v>
      </c>
      <c r="Y11" s="396">
        <v>46900</v>
      </c>
      <c r="Z11" s="399">
        <f t="shared" si="2"/>
        <v>3034</v>
      </c>
    </row>
    <row r="12" spans="1:26" s="13" customFormat="1" ht="18" customHeight="1" x14ac:dyDescent="0.15">
      <c r="A12" s="12">
        <f>+A11+1</f>
        <v>6</v>
      </c>
      <c r="B12" s="129" t="s">
        <v>202</v>
      </c>
      <c r="C12" s="325"/>
      <c r="D12" s="130"/>
      <c r="E12" s="131"/>
      <c r="F12" s="132">
        <v>404</v>
      </c>
      <c r="G12" s="130">
        <v>434</v>
      </c>
      <c r="H12" s="131">
        <v>2425</v>
      </c>
      <c r="I12" s="132">
        <v>663</v>
      </c>
      <c r="J12" s="133">
        <v>1525</v>
      </c>
      <c r="K12" s="134">
        <f>SUM(D12:J12)</f>
        <v>5451</v>
      </c>
      <c r="L12" s="135">
        <v>1077</v>
      </c>
      <c r="M12" s="136">
        <v>1925</v>
      </c>
      <c r="N12" s="133">
        <v>2366</v>
      </c>
      <c r="O12" s="134">
        <f t="shared" si="7"/>
        <v>5368</v>
      </c>
      <c r="P12" s="135">
        <v>181</v>
      </c>
      <c r="Q12" s="136"/>
      <c r="R12" s="130"/>
      <c r="S12" s="131"/>
      <c r="T12" s="132"/>
      <c r="U12" s="130"/>
      <c r="V12" s="134">
        <f t="shared" si="8"/>
        <v>181</v>
      </c>
      <c r="W12" s="132">
        <f>+K12+O12+V12</f>
        <v>11000</v>
      </c>
      <c r="X12" s="132"/>
      <c r="Y12" s="396">
        <v>11000</v>
      </c>
      <c r="Z12" s="399" t="str">
        <f t="shared" si="2"/>
        <v>合致</v>
      </c>
    </row>
    <row r="13" spans="1:26" s="13" customFormat="1" ht="18" customHeight="1" x14ac:dyDescent="0.15">
      <c r="A13" s="145">
        <f t="shared" si="3"/>
        <v>7</v>
      </c>
      <c r="B13" s="146" t="s">
        <v>200</v>
      </c>
      <c r="C13" s="324"/>
      <c r="D13" s="147"/>
      <c r="E13" s="148"/>
      <c r="F13" s="149">
        <v>18</v>
      </c>
      <c r="G13" s="147">
        <v>530</v>
      </c>
      <c r="H13" s="148">
        <v>318</v>
      </c>
      <c r="I13" s="149">
        <v>2443</v>
      </c>
      <c r="J13" s="150">
        <v>229</v>
      </c>
      <c r="K13" s="92">
        <f>SUM(D13:J13)</f>
        <v>3538</v>
      </c>
      <c r="L13" s="151">
        <v>94</v>
      </c>
      <c r="M13" s="152">
        <v>828</v>
      </c>
      <c r="N13" s="150">
        <v>1160</v>
      </c>
      <c r="O13" s="92">
        <f t="shared" ref="O13:O14" si="9">SUM(L13:N13)</f>
        <v>2082</v>
      </c>
      <c r="P13" s="151">
        <v>380</v>
      </c>
      <c r="Q13" s="152"/>
      <c r="R13" s="147"/>
      <c r="S13" s="148"/>
      <c r="T13" s="149"/>
      <c r="U13" s="147"/>
      <c r="V13" s="92">
        <f>SUM(P13:U13)</f>
        <v>380</v>
      </c>
      <c r="W13" s="149">
        <f t="shared" ref="W13:W16" si="10">+K13+O13+V13</f>
        <v>6000</v>
      </c>
      <c r="X13" s="149"/>
      <c r="Y13" s="396">
        <v>6000</v>
      </c>
      <c r="Z13" s="399" t="str">
        <f t="shared" si="2"/>
        <v>合致</v>
      </c>
    </row>
    <row r="14" spans="1:26" s="13" customFormat="1" ht="18" customHeight="1" x14ac:dyDescent="0.15">
      <c r="A14" s="12">
        <f t="shared" si="3"/>
        <v>8</v>
      </c>
      <c r="B14" s="424" t="s">
        <v>198</v>
      </c>
      <c r="C14" s="329"/>
      <c r="D14" s="220"/>
      <c r="E14" s="221">
        <v>24</v>
      </c>
      <c r="F14" s="222">
        <v>536</v>
      </c>
      <c r="G14" s="220">
        <v>360</v>
      </c>
      <c r="H14" s="221">
        <v>1096</v>
      </c>
      <c r="I14" s="222">
        <v>3434</v>
      </c>
      <c r="J14" s="223">
        <v>1223</v>
      </c>
      <c r="K14" s="224">
        <f t="shared" ref="K14" si="11">SUM(D14:J14)</f>
        <v>6673</v>
      </c>
      <c r="L14" s="225">
        <v>2052</v>
      </c>
      <c r="M14" s="226">
        <v>4693</v>
      </c>
      <c r="N14" s="223">
        <v>8046</v>
      </c>
      <c r="O14" s="224">
        <f t="shared" si="9"/>
        <v>14791</v>
      </c>
      <c r="P14" s="225">
        <v>3949</v>
      </c>
      <c r="Q14" s="226">
        <v>1097</v>
      </c>
      <c r="R14" s="220"/>
      <c r="S14" s="221"/>
      <c r="T14" s="222"/>
      <c r="U14" s="220"/>
      <c r="V14" s="224">
        <f t="shared" ref="V14:V16" si="12">SUM(P14:U14)</f>
        <v>5046</v>
      </c>
      <c r="W14" s="222">
        <f t="shared" si="10"/>
        <v>26510</v>
      </c>
      <c r="X14" s="222"/>
      <c r="Y14" s="396">
        <v>26510</v>
      </c>
      <c r="Z14" s="399" t="str">
        <f t="shared" si="2"/>
        <v>合致</v>
      </c>
    </row>
    <row r="15" spans="1:26" s="13" customFormat="1" ht="18" customHeight="1" x14ac:dyDescent="0.15">
      <c r="A15" s="12">
        <f>+A14+1</f>
        <v>9</v>
      </c>
      <c r="B15" s="121" t="s">
        <v>199</v>
      </c>
      <c r="C15" s="323"/>
      <c r="D15" s="50"/>
      <c r="E15" s="56"/>
      <c r="F15" s="21"/>
      <c r="G15" s="50"/>
      <c r="H15" s="56"/>
      <c r="I15" s="21">
        <v>1212</v>
      </c>
      <c r="J15" s="19">
        <v>217</v>
      </c>
      <c r="K15" s="20">
        <f t="shared" ref="K15:K16" si="13">SUM(D15:J15)</f>
        <v>1429</v>
      </c>
      <c r="L15" s="62">
        <v>700</v>
      </c>
      <c r="M15" s="68">
        <v>1020</v>
      </c>
      <c r="N15" s="19">
        <v>4611</v>
      </c>
      <c r="O15" s="20">
        <f t="shared" ref="O15:O16" si="14">SUM(L15:N15)</f>
        <v>6331</v>
      </c>
      <c r="P15" s="62">
        <v>6163</v>
      </c>
      <c r="Q15" s="68">
        <v>2052</v>
      </c>
      <c r="R15" s="50"/>
      <c r="S15" s="56"/>
      <c r="T15" s="21"/>
      <c r="U15" s="50"/>
      <c r="V15" s="20">
        <f t="shared" si="12"/>
        <v>8215</v>
      </c>
      <c r="W15" s="21">
        <f t="shared" si="10"/>
        <v>15975</v>
      </c>
      <c r="X15" s="21">
        <v>475</v>
      </c>
      <c r="Y15" s="396">
        <v>15500</v>
      </c>
      <c r="Z15" s="399">
        <f t="shared" si="2"/>
        <v>475</v>
      </c>
    </row>
    <row r="16" spans="1:26" s="13" customFormat="1" ht="18" customHeight="1" x14ac:dyDescent="0.15">
      <c r="A16" s="12">
        <f t="shared" si="3"/>
        <v>10</v>
      </c>
      <c r="B16" s="121" t="s">
        <v>28</v>
      </c>
      <c r="C16" s="323"/>
      <c r="D16" s="50"/>
      <c r="E16" s="56"/>
      <c r="F16" s="21">
        <v>182</v>
      </c>
      <c r="G16" s="50">
        <v>1006</v>
      </c>
      <c r="H16" s="56">
        <v>2100</v>
      </c>
      <c r="I16" s="21">
        <v>3505</v>
      </c>
      <c r="J16" s="19">
        <v>3385</v>
      </c>
      <c r="K16" s="20">
        <f t="shared" si="13"/>
        <v>10178</v>
      </c>
      <c r="L16" s="62">
        <v>3100</v>
      </c>
      <c r="M16" s="68">
        <v>2343</v>
      </c>
      <c r="N16" s="19">
        <v>3010</v>
      </c>
      <c r="O16" s="20">
        <f t="shared" si="14"/>
        <v>8453</v>
      </c>
      <c r="P16" s="62"/>
      <c r="Q16" s="68"/>
      <c r="R16" s="50"/>
      <c r="S16" s="56"/>
      <c r="T16" s="21"/>
      <c r="U16" s="50"/>
      <c r="V16" s="20">
        <f t="shared" si="12"/>
        <v>0</v>
      </c>
      <c r="W16" s="21">
        <f t="shared" si="10"/>
        <v>18631</v>
      </c>
      <c r="X16" s="21">
        <v>631</v>
      </c>
      <c r="Y16" s="396">
        <v>18000</v>
      </c>
      <c r="Z16" s="399">
        <f t="shared" si="2"/>
        <v>631</v>
      </c>
    </row>
    <row r="17" spans="1:26" s="22" customFormat="1" ht="18" customHeight="1" x14ac:dyDescent="0.15">
      <c r="A17" s="12">
        <f t="shared" si="3"/>
        <v>11</v>
      </c>
      <c r="B17" s="121" t="s">
        <v>97</v>
      </c>
      <c r="C17" s="323"/>
      <c r="D17" s="50"/>
      <c r="E17" s="56"/>
      <c r="F17" s="21"/>
      <c r="G17" s="50">
        <v>10</v>
      </c>
      <c r="H17" s="56">
        <v>134</v>
      </c>
      <c r="I17" s="21">
        <v>562</v>
      </c>
      <c r="J17" s="19">
        <v>661</v>
      </c>
      <c r="K17" s="20">
        <f t="shared" ref="K17:K18" si="15">SUM(D17:J17)</f>
        <v>1367</v>
      </c>
      <c r="L17" s="62">
        <v>1298</v>
      </c>
      <c r="M17" s="68">
        <v>3531</v>
      </c>
      <c r="N17" s="19">
        <v>3906</v>
      </c>
      <c r="O17" s="20">
        <f t="shared" si="7"/>
        <v>8735</v>
      </c>
      <c r="P17" s="62">
        <v>2654</v>
      </c>
      <c r="Q17" s="68">
        <v>3074</v>
      </c>
      <c r="R17" s="50"/>
      <c r="S17" s="56"/>
      <c r="T17" s="21"/>
      <c r="U17" s="50"/>
      <c r="V17" s="20">
        <f t="shared" si="8"/>
        <v>5728</v>
      </c>
      <c r="W17" s="21">
        <f t="shared" si="6"/>
        <v>15830</v>
      </c>
      <c r="X17" s="21">
        <v>830</v>
      </c>
      <c r="Y17" s="396">
        <v>15000</v>
      </c>
      <c r="Z17" s="399">
        <f t="shared" si="2"/>
        <v>830</v>
      </c>
    </row>
    <row r="18" spans="1:26" s="13" customFormat="1" ht="18" customHeight="1" x14ac:dyDescent="0.15">
      <c r="A18" s="12">
        <f t="shared" si="3"/>
        <v>12</v>
      </c>
      <c r="B18" s="121" t="s">
        <v>99</v>
      </c>
      <c r="C18" s="323"/>
      <c r="D18" s="50"/>
      <c r="E18" s="56"/>
      <c r="F18" s="21"/>
      <c r="G18" s="50">
        <v>413</v>
      </c>
      <c r="H18" s="56">
        <v>334</v>
      </c>
      <c r="I18" s="21">
        <v>548</v>
      </c>
      <c r="J18" s="19">
        <v>340</v>
      </c>
      <c r="K18" s="20">
        <f t="shared" si="15"/>
        <v>1635</v>
      </c>
      <c r="L18" s="62">
        <v>661</v>
      </c>
      <c r="M18" s="68">
        <v>1961</v>
      </c>
      <c r="N18" s="19">
        <v>6277</v>
      </c>
      <c r="O18" s="20">
        <f t="shared" si="7"/>
        <v>8899</v>
      </c>
      <c r="P18" s="62">
        <v>11111</v>
      </c>
      <c r="Q18" s="68">
        <v>14270</v>
      </c>
      <c r="R18" s="50">
        <v>5238</v>
      </c>
      <c r="S18" s="56">
        <v>5446</v>
      </c>
      <c r="T18" s="21">
        <v>2720</v>
      </c>
      <c r="U18" s="50">
        <v>638</v>
      </c>
      <c r="V18" s="20">
        <f t="shared" si="8"/>
        <v>39423</v>
      </c>
      <c r="W18" s="21">
        <f t="shared" si="6"/>
        <v>49957</v>
      </c>
      <c r="X18" s="21">
        <v>157</v>
      </c>
      <c r="Y18" s="396">
        <v>49800</v>
      </c>
      <c r="Z18" s="400">
        <f>IF(Y18=W18,"合致",W18-Y18)</f>
        <v>157</v>
      </c>
    </row>
    <row r="19" spans="1:26" s="13" customFormat="1" ht="18" customHeight="1" x14ac:dyDescent="0.15">
      <c r="A19" s="12">
        <f t="shared" si="3"/>
        <v>13</v>
      </c>
      <c r="B19" s="129" t="s">
        <v>142</v>
      </c>
      <c r="C19" s="386"/>
      <c r="D19" s="387"/>
      <c r="E19" s="388">
        <v>176</v>
      </c>
      <c r="F19" s="389">
        <v>380</v>
      </c>
      <c r="G19" s="387">
        <v>421</v>
      </c>
      <c r="H19" s="388">
        <v>868</v>
      </c>
      <c r="I19" s="389">
        <v>2068</v>
      </c>
      <c r="J19" s="390">
        <v>3778</v>
      </c>
      <c r="K19" s="391">
        <f t="shared" ref="K19:K23" si="16">SUM(D19:J19)</f>
        <v>7691</v>
      </c>
      <c r="L19" s="392">
        <v>2734</v>
      </c>
      <c r="M19" s="393">
        <v>3898</v>
      </c>
      <c r="N19" s="390">
        <v>2497</v>
      </c>
      <c r="O19" s="391">
        <f t="shared" ref="O19:O20" si="17">SUM(L19:N19)</f>
        <v>9129</v>
      </c>
      <c r="P19" s="392">
        <v>355</v>
      </c>
      <c r="Q19" s="393">
        <v>75</v>
      </c>
      <c r="R19" s="387"/>
      <c r="S19" s="388"/>
      <c r="T19" s="389"/>
      <c r="U19" s="387"/>
      <c r="V19" s="391">
        <f t="shared" ref="V19:V23" si="18">SUM(P19:U19)</f>
        <v>430</v>
      </c>
      <c r="W19" s="389">
        <f t="shared" si="6"/>
        <v>17250</v>
      </c>
      <c r="X19" s="389">
        <v>250</v>
      </c>
      <c r="Y19" s="397">
        <v>17000</v>
      </c>
      <c r="Z19" s="399">
        <f t="shared" ref="Z19:Z33" si="19">IF(Y19=W19,"合致",W19-Y19)</f>
        <v>250</v>
      </c>
    </row>
    <row r="20" spans="1:26" s="13" customFormat="1" ht="18" customHeight="1" x14ac:dyDescent="0.15">
      <c r="A20" s="266">
        <f t="shared" si="3"/>
        <v>14</v>
      </c>
      <c r="B20" s="129" t="s">
        <v>145</v>
      </c>
      <c r="C20" s="325"/>
      <c r="D20" s="50"/>
      <c r="E20" s="56"/>
      <c r="F20" s="280">
        <v>35</v>
      </c>
      <c r="G20" s="50">
        <v>135</v>
      </c>
      <c r="H20" s="56">
        <v>1086</v>
      </c>
      <c r="I20" s="21">
        <v>1735</v>
      </c>
      <c r="J20" s="19">
        <v>2467</v>
      </c>
      <c r="K20" s="20">
        <f t="shared" si="16"/>
        <v>5458</v>
      </c>
      <c r="L20" s="62">
        <v>2212</v>
      </c>
      <c r="M20" s="68">
        <v>3271</v>
      </c>
      <c r="N20" s="19">
        <v>5125</v>
      </c>
      <c r="O20" s="134">
        <f t="shared" si="17"/>
        <v>10608</v>
      </c>
      <c r="P20" s="62">
        <v>3953</v>
      </c>
      <c r="Q20" s="68">
        <v>762</v>
      </c>
      <c r="R20" s="50">
        <v>219</v>
      </c>
      <c r="S20" s="56"/>
      <c r="T20" s="21"/>
      <c r="U20" s="50"/>
      <c r="V20" s="20">
        <f t="shared" si="18"/>
        <v>4934</v>
      </c>
      <c r="W20" s="21">
        <f>+K20+O20+V20</f>
        <v>21000</v>
      </c>
      <c r="X20" s="21"/>
      <c r="Y20" s="396">
        <v>21000</v>
      </c>
      <c r="Z20" s="399" t="str">
        <f t="shared" si="19"/>
        <v>合致</v>
      </c>
    </row>
    <row r="21" spans="1:26" s="13" customFormat="1" ht="18" customHeight="1" x14ac:dyDescent="0.15">
      <c r="A21" s="12">
        <f t="shared" si="3"/>
        <v>15</v>
      </c>
      <c r="B21" s="121" t="s">
        <v>89</v>
      </c>
      <c r="C21" s="325"/>
      <c r="D21" s="130"/>
      <c r="E21" s="131"/>
      <c r="F21" s="132"/>
      <c r="G21" s="130"/>
      <c r="H21" s="131"/>
      <c r="I21" s="132"/>
      <c r="J21" s="19"/>
      <c r="K21" s="20">
        <f t="shared" si="16"/>
        <v>0</v>
      </c>
      <c r="L21" s="62"/>
      <c r="M21" s="68">
        <v>1000</v>
      </c>
      <c r="N21" s="19"/>
      <c r="O21" s="20">
        <f>SUM(L21:N21)</f>
        <v>1000</v>
      </c>
      <c r="P21" s="62"/>
      <c r="Q21" s="68"/>
      <c r="R21" s="50"/>
      <c r="S21" s="56"/>
      <c r="T21" s="21"/>
      <c r="U21" s="50"/>
      <c r="V21" s="20">
        <f>SUM(P21:U21)</f>
        <v>0</v>
      </c>
      <c r="W21" s="21">
        <f>+K21+O21+V21</f>
        <v>1000</v>
      </c>
      <c r="X21" s="21"/>
      <c r="Y21" s="396">
        <v>1000</v>
      </c>
      <c r="Z21" s="399" t="str">
        <f t="shared" si="19"/>
        <v>合致</v>
      </c>
    </row>
    <row r="22" spans="1:26" s="13" customFormat="1" ht="18" customHeight="1" x14ac:dyDescent="0.15">
      <c r="A22" s="12">
        <f t="shared" si="3"/>
        <v>16</v>
      </c>
      <c r="B22" s="121" t="s">
        <v>90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16"/>
        <v>0</v>
      </c>
      <c r="L22" s="62">
        <v>500</v>
      </c>
      <c r="M22" s="68">
        <v>500</v>
      </c>
      <c r="N22" s="19"/>
      <c r="O22" s="20">
        <f>SUM(L22:N22)</f>
        <v>1000</v>
      </c>
      <c r="P22" s="316"/>
      <c r="Q22" s="68"/>
      <c r="R22" s="50"/>
      <c r="S22" s="56"/>
      <c r="T22" s="21"/>
      <c r="U22" s="50"/>
      <c r="V22" s="20">
        <f>SUM(P22:U22)</f>
        <v>0</v>
      </c>
      <c r="W22" s="21">
        <f>+K22+O22+V22</f>
        <v>1000</v>
      </c>
      <c r="X22" s="21"/>
      <c r="Y22" s="396">
        <v>1000</v>
      </c>
      <c r="Z22" s="399" t="str">
        <f t="shared" si="19"/>
        <v>合致</v>
      </c>
    </row>
    <row r="23" spans="1:26" s="13" customFormat="1" ht="18" customHeight="1" x14ac:dyDescent="0.15">
      <c r="A23" s="153">
        <f t="shared" si="3"/>
        <v>17</v>
      </c>
      <c r="B23" s="154" t="s">
        <v>201</v>
      </c>
      <c r="C23" s="331"/>
      <c r="D23" s="100"/>
      <c r="E23" s="101"/>
      <c r="F23" s="102"/>
      <c r="G23" s="100"/>
      <c r="H23" s="101"/>
      <c r="I23" s="102"/>
      <c r="J23" s="103">
        <v>400</v>
      </c>
      <c r="K23" s="104">
        <f t="shared" si="16"/>
        <v>400</v>
      </c>
      <c r="L23" s="105">
        <v>600</v>
      </c>
      <c r="M23" s="106"/>
      <c r="N23" s="103">
        <v>1000</v>
      </c>
      <c r="O23" s="104">
        <f t="shared" ref="O23" si="20">SUM(L23:N23)</f>
        <v>1600</v>
      </c>
      <c r="P23" s="105">
        <v>700</v>
      </c>
      <c r="Q23" s="106">
        <v>300</v>
      </c>
      <c r="R23" s="100"/>
      <c r="S23" s="101"/>
      <c r="T23" s="102"/>
      <c r="U23" s="100"/>
      <c r="V23" s="104">
        <f t="shared" si="18"/>
        <v>1000</v>
      </c>
      <c r="W23" s="102">
        <f>+K23+O23+V23</f>
        <v>3000</v>
      </c>
      <c r="X23" s="102"/>
      <c r="Y23" s="396">
        <v>3000</v>
      </c>
      <c r="Z23" s="399" t="str">
        <f t="shared" si="19"/>
        <v>合致</v>
      </c>
    </row>
    <row r="24" spans="1:26" s="13" customFormat="1" ht="18" customHeight="1" x14ac:dyDescent="0.15">
      <c r="A24" s="12">
        <f t="shared" si="3"/>
        <v>18</v>
      </c>
      <c r="B24" s="146" t="s">
        <v>146</v>
      </c>
      <c r="C24" s="326"/>
      <c r="D24" s="138"/>
      <c r="E24" s="139"/>
      <c r="F24" s="140"/>
      <c r="G24" s="138">
        <v>1089</v>
      </c>
      <c r="H24" s="139">
        <v>1112</v>
      </c>
      <c r="I24" s="140">
        <v>1403</v>
      </c>
      <c r="J24" s="141">
        <v>883</v>
      </c>
      <c r="K24" s="142">
        <f t="shared" ref="K24" si="21">SUM(D24:J24)</f>
        <v>4487</v>
      </c>
      <c r="L24" s="143">
        <v>903</v>
      </c>
      <c r="M24" s="144">
        <v>2576</v>
      </c>
      <c r="N24" s="141">
        <v>2967</v>
      </c>
      <c r="O24" s="142">
        <f t="shared" ref="O24" si="22">SUM(L24:N24)</f>
        <v>6446</v>
      </c>
      <c r="P24" s="143">
        <v>1875</v>
      </c>
      <c r="Q24" s="144">
        <v>1829</v>
      </c>
      <c r="R24" s="138">
        <v>1363</v>
      </c>
      <c r="S24" s="139"/>
      <c r="T24" s="140"/>
      <c r="U24" s="138"/>
      <c r="V24" s="142">
        <f t="shared" ref="V24" si="23">SUM(P24:U24)</f>
        <v>5067</v>
      </c>
      <c r="W24" s="140">
        <f>+K24+O24+V24</f>
        <v>16000</v>
      </c>
      <c r="X24" s="140"/>
      <c r="Y24" s="396">
        <v>16000</v>
      </c>
      <c r="Z24" s="399" t="str">
        <f t="shared" si="19"/>
        <v>合致</v>
      </c>
    </row>
    <row r="25" spans="1:26" s="13" customFormat="1" ht="18" customHeight="1" x14ac:dyDescent="0.15">
      <c r="A25" s="12">
        <f t="shared" si="3"/>
        <v>19</v>
      </c>
      <c r="B25" s="121" t="s">
        <v>148</v>
      </c>
      <c r="C25" s="323"/>
      <c r="D25" s="50"/>
      <c r="E25" s="56"/>
      <c r="F25" s="21"/>
      <c r="G25" s="50"/>
      <c r="H25" s="56">
        <v>1015</v>
      </c>
      <c r="I25" s="21">
        <v>1288</v>
      </c>
      <c r="J25" s="19">
        <v>1871</v>
      </c>
      <c r="K25" s="20">
        <f t="shared" ref="K25" si="24">SUM(D25:J25)</f>
        <v>4174</v>
      </c>
      <c r="L25" s="62">
        <v>1870</v>
      </c>
      <c r="M25" s="68">
        <v>5565</v>
      </c>
      <c r="N25" s="19">
        <v>4783</v>
      </c>
      <c r="O25" s="20">
        <f t="shared" ref="O25:O26" si="25">SUM(L25:N25)</f>
        <v>12218</v>
      </c>
      <c r="P25" s="62">
        <v>1194</v>
      </c>
      <c r="Q25" s="68">
        <v>1614</v>
      </c>
      <c r="R25" s="50"/>
      <c r="S25" s="56"/>
      <c r="T25" s="21"/>
      <c r="U25" s="50"/>
      <c r="V25" s="20">
        <f>SUM(P25:U25)</f>
        <v>2808</v>
      </c>
      <c r="W25" s="21">
        <f t="shared" ref="W25" si="26">+K25+O25+V25</f>
        <v>19200</v>
      </c>
      <c r="X25" s="21"/>
      <c r="Y25" s="396">
        <v>19200</v>
      </c>
      <c r="Z25" s="399" t="str">
        <f t="shared" si="19"/>
        <v>合致</v>
      </c>
    </row>
    <row r="26" spans="1:26" s="13" customFormat="1" ht="18" customHeight="1" x14ac:dyDescent="0.15">
      <c r="A26" s="12">
        <v>21</v>
      </c>
      <c r="B26" s="121" t="s">
        <v>180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7">SUM(D26:J26)</f>
        <v>0</v>
      </c>
      <c r="L26" s="304"/>
      <c r="M26" s="305"/>
      <c r="N26" s="299">
        <v>1000</v>
      </c>
      <c r="O26" s="300">
        <f t="shared" si="25"/>
        <v>1000</v>
      </c>
      <c r="P26" s="304">
        <v>1000</v>
      </c>
      <c r="Q26" s="305"/>
      <c r="R26" s="302"/>
      <c r="S26" s="303"/>
      <c r="T26" s="301"/>
      <c r="U26" s="302"/>
      <c r="V26" s="300">
        <f>SUM(P26:U26)</f>
        <v>1000</v>
      </c>
      <c r="W26" s="301">
        <f t="shared" ref="W26:W34" si="28">+K26+O26+V26</f>
        <v>2000</v>
      </c>
      <c r="X26" s="301"/>
      <c r="Y26" s="396">
        <v>2000</v>
      </c>
      <c r="Z26" s="399" t="str">
        <f t="shared" si="19"/>
        <v>合致</v>
      </c>
    </row>
    <row r="27" spans="1:26" s="13" customFormat="1" ht="18" customHeight="1" x14ac:dyDescent="0.15">
      <c r="A27" s="12">
        <v>22</v>
      </c>
      <c r="B27" s="121" t="s">
        <v>149</v>
      </c>
      <c r="C27" s="327"/>
      <c r="D27" s="302"/>
      <c r="E27" s="303"/>
      <c r="F27" s="301"/>
      <c r="G27" s="302"/>
      <c r="H27" s="303"/>
      <c r="I27" s="301"/>
      <c r="J27" s="299">
        <v>776</v>
      </c>
      <c r="K27" s="300">
        <f t="shared" si="27"/>
        <v>776</v>
      </c>
      <c r="L27" s="304">
        <v>1971</v>
      </c>
      <c r="M27" s="305">
        <v>2701</v>
      </c>
      <c r="N27" s="299">
        <v>1988</v>
      </c>
      <c r="O27" s="300">
        <f>SUM(L27:N27)</f>
        <v>6660</v>
      </c>
      <c r="P27" s="304">
        <v>3000</v>
      </c>
      <c r="Q27" s="305">
        <v>3433</v>
      </c>
      <c r="R27" s="302">
        <v>357</v>
      </c>
      <c r="S27" s="303">
        <v>182</v>
      </c>
      <c r="T27" s="301"/>
      <c r="U27" s="302"/>
      <c r="V27" s="300">
        <f t="shared" ref="V27" si="29">SUM(P27:U27)</f>
        <v>6972</v>
      </c>
      <c r="W27" s="301">
        <f t="shared" si="28"/>
        <v>14408</v>
      </c>
      <c r="X27" s="301">
        <v>1408</v>
      </c>
      <c r="Y27" s="396">
        <v>13000</v>
      </c>
      <c r="Z27" s="400">
        <f t="shared" si="19"/>
        <v>1408</v>
      </c>
    </row>
    <row r="28" spans="1:26" s="13" customFormat="1" ht="18" customHeight="1" x14ac:dyDescent="0.15">
      <c r="A28" s="12">
        <v>23</v>
      </c>
      <c r="B28" s="306" t="s">
        <v>39</v>
      </c>
      <c r="C28" s="327"/>
      <c r="D28" s="302"/>
      <c r="E28" s="303"/>
      <c r="F28" s="301"/>
      <c r="G28" s="302">
        <v>10</v>
      </c>
      <c r="H28" s="303">
        <v>729</v>
      </c>
      <c r="I28" s="301">
        <v>1196</v>
      </c>
      <c r="J28" s="299">
        <v>2980</v>
      </c>
      <c r="K28" s="300">
        <f t="shared" ref="K28" si="30">SUM(D28:J28)</f>
        <v>4915</v>
      </c>
      <c r="L28" s="304">
        <v>5941</v>
      </c>
      <c r="M28" s="305">
        <v>7646</v>
      </c>
      <c r="N28" s="299">
        <v>2348</v>
      </c>
      <c r="O28" s="300">
        <f>SUM(L28:N28)</f>
        <v>15935</v>
      </c>
      <c r="P28" s="304">
        <v>150</v>
      </c>
      <c r="Q28" s="305"/>
      <c r="R28" s="302"/>
      <c r="S28" s="303"/>
      <c r="T28" s="301"/>
      <c r="U28" s="302"/>
      <c r="V28" s="300">
        <f>SUM(P28:U28)</f>
        <v>150</v>
      </c>
      <c r="W28" s="301">
        <f t="shared" si="28"/>
        <v>21000</v>
      </c>
      <c r="X28" s="301">
        <v>1000</v>
      </c>
      <c r="Y28" s="396">
        <v>20000</v>
      </c>
      <c r="Z28" s="399">
        <f t="shared" si="19"/>
        <v>1000</v>
      </c>
    </row>
    <row r="29" spans="1:26" s="13" customFormat="1" ht="18" customHeight="1" x14ac:dyDescent="0.15">
      <c r="A29" s="12">
        <v>24</v>
      </c>
      <c r="B29" s="308" t="s">
        <v>41</v>
      </c>
      <c r="C29" s="328"/>
      <c r="D29" s="309"/>
      <c r="E29" s="310"/>
      <c r="F29" s="311">
        <v>24</v>
      </c>
      <c r="G29" s="309">
        <v>308</v>
      </c>
      <c r="H29" s="310">
        <v>809</v>
      </c>
      <c r="I29" s="311">
        <v>1294</v>
      </c>
      <c r="J29" s="312">
        <v>1543</v>
      </c>
      <c r="K29" s="307">
        <f t="shared" ref="K29" si="31">SUM(D29:J29)</f>
        <v>3978</v>
      </c>
      <c r="L29" s="313">
        <v>901</v>
      </c>
      <c r="M29" s="314">
        <v>290</v>
      </c>
      <c r="N29" s="312">
        <v>131</v>
      </c>
      <c r="O29" s="307">
        <f>SUM(L29:N29)</f>
        <v>1322</v>
      </c>
      <c r="P29" s="313"/>
      <c r="Q29" s="314"/>
      <c r="R29" s="309"/>
      <c r="S29" s="310"/>
      <c r="T29" s="311"/>
      <c r="U29" s="309"/>
      <c r="V29" s="307">
        <f>SUM(P29:U29)</f>
        <v>0</v>
      </c>
      <c r="W29" s="311">
        <f t="shared" si="28"/>
        <v>5300</v>
      </c>
      <c r="X29" s="311"/>
      <c r="Y29" s="396">
        <v>5300</v>
      </c>
      <c r="Z29" s="399" t="str">
        <f t="shared" si="19"/>
        <v>合致</v>
      </c>
    </row>
    <row r="30" spans="1:26" s="13" customFormat="1" ht="18" customHeight="1" x14ac:dyDescent="0.15">
      <c r="A30" s="12">
        <v>25</v>
      </c>
      <c r="B30" s="219" t="s">
        <v>195</v>
      </c>
      <c r="C30" s="329"/>
      <c r="D30" s="50"/>
      <c r="E30" s="56"/>
      <c r="F30" s="21"/>
      <c r="G30" s="50"/>
      <c r="H30" s="56"/>
      <c r="I30" s="21">
        <v>436</v>
      </c>
      <c r="J30" s="19">
        <v>2764</v>
      </c>
      <c r="K30" s="20">
        <f t="shared" ref="K30:K31" si="32">SUM(D30:J30)</f>
        <v>3200</v>
      </c>
      <c r="L30" s="62"/>
      <c r="M30" s="68"/>
      <c r="N30" s="19"/>
      <c r="O30" s="20">
        <f t="shared" ref="O30:O31" si="33">SUM(L30:N30)</f>
        <v>0</v>
      </c>
      <c r="P30" s="62"/>
      <c r="Q30" s="68"/>
      <c r="R30" s="50"/>
      <c r="S30" s="56"/>
      <c r="T30" s="21"/>
      <c r="U30" s="50"/>
      <c r="V30" s="20">
        <f t="shared" ref="V30:V31" si="34">SUM(P30:U30)</f>
        <v>0</v>
      </c>
      <c r="W30" s="21">
        <f t="shared" si="28"/>
        <v>3200</v>
      </c>
      <c r="X30" s="21"/>
      <c r="Y30" s="396">
        <v>3200</v>
      </c>
      <c r="Z30" s="399" t="str">
        <f t="shared" si="19"/>
        <v>合致</v>
      </c>
    </row>
    <row r="31" spans="1:26" s="13" customFormat="1" ht="18" customHeight="1" x14ac:dyDescent="0.15">
      <c r="A31" s="12">
        <v>26</v>
      </c>
      <c r="B31" s="219" t="s">
        <v>196</v>
      </c>
      <c r="C31" s="329"/>
      <c r="D31" s="220"/>
      <c r="E31" s="221"/>
      <c r="F31" s="222"/>
      <c r="G31" s="220"/>
      <c r="H31" s="221"/>
      <c r="I31" s="222"/>
      <c r="J31" s="223">
        <v>1000</v>
      </c>
      <c r="K31" s="224">
        <f t="shared" si="32"/>
        <v>1000</v>
      </c>
      <c r="L31" s="225">
        <v>2000</v>
      </c>
      <c r="M31" s="226"/>
      <c r="N31" s="223"/>
      <c r="O31" s="224">
        <f t="shared" si="33"/>
        <v>2000</v>
      </c>
      <c r="P31" s="225"/>
      <c r="Q31" s="226"/>
      <c r="R31" s="220"/>
      <c r="S31" s="221"/>
      <c r="T31" s="222"/>
      <c r="U31" s="220"/>
      <c r="V31" s="224">
        <f t="shared" si="34"/>
        <v>0</v>
      </c>
      <c r="W31" s="222">
        <f t="shared" si="28"/>
        <v>3000</v>
      </c>
      <c r="X31" s="222"/>
      <c r="Y31" s="396">
        <v>3000</v>
      </c>
      <c r="Z31" s="399" t="str">
        <f t="shared" si="19"/>
        <v>合致</v>
      </c>
    </row>
    <row r="32" spans="1:26" s="13" customFormat="1" ht="18" customHeight="1" x14ac:dyDescent="0.15">
      <c r="A32" s="12">
        <v>27</v>
      </c>
      <c r="B32" s="121" t="s">
        <v>197</v>
      </c>
      <c r="C32" s="323"/>
      <c r="D32" s="50"/>
      <c r="E32" s="56"/>
      <c r="F32" s="21"/>
      <c r="G32" s="50">
        <v>765</v>
      </c>
      <c r="H32" s="56">
        <v>1177</v>
      </c>
      <c r="I32" s="21">
        <v>1936</v>
      </c>
      <c r="J32" s="19">
        <v>1714</v>
      </c>
      <c r="K32" s="20">
        <f>SUM(D32:J32)</f>
        <v>5592</v>
      </c>
      <c r="L32" s="62">
        <v>1206</v>
      </c>
      <c r="M32" s="68">
        <v>1795</v>
      </c>
      <c r="N32" s="19">
        <v>2252</v>
      </c>
      <c r="O32" s="20">
        <f>SUM(L32:N32)</f>
        <v>5253</v>
      </c>
      <c r="P32" s="62">
        <v>1689</v>
      </c>
      <c r="Q32" s="68">
        <v>587</v>
      </c>
      <c r="R32" s="50"/>
      <c r="S32" s="56"/>
      <c r="T32" s="21"/>
      <c r="U32" s="50"/>
      <c r="V32" s="20">
        <f t="shared" ref="V32" si="35">SUM(P32:U32)</f>
        <v>2276</v>
      </c>
      <c r="W32" s="21">
        <f t="shared" si="28"/>
        <v>13121</v>
      </c>
      <c r="X32" s="21">
        <v>121</v>
      </c>
      <c r="Y32" s="396">
        <v>13000</v>
      </c>
      <c r="Z32" s="399">
        <f t="shared" si="19"/>
        <v>121</v>
      </c>
    </row>
    <row r="33" spans="1:26" s="13" customFormat="1" ht="18" customHeight="1" x14ac:dyDescent="0.15">
      <c r="A33" s="12">
        <f t="shared" si="3"/>
        <v>28</v>
      </c>
      <c r="B33" s="122" t="s">
        <v>136</v>
      </c>
      <c r="C33" s="330"/>
      <c r="D33" s="51"/>
      <c r="E33" s="57"/>
      <c r="F33" s="27"/>
      <c r="G33" s="51">
        <v>1240</v>
      </c>
      <c r="H33" s="57">
        <v>1992</v>
      </c>
      <c r="I33" s="27">
        <v>5010</v>
      </c>
      <c r="J33" s="25">
        <v>3419</v>
      </c>
      <c r="K33" s="26">
        <f>SUM(D33:J33)</f>
        <v>11661</v>
      </c>
      <c r="L33" s="63">
        <v>4497</v>
      </c>
      <c r="M33" s="69">
        <v>6643</v>
      </c>
      <c r="N33" s="25">
        <v>4415</v>
      </c>
      <c r="O33" s="26">
        <f>SUM(L33:N33)</f>
        <v>15555</v>
      </c>
      <c r="P33" s="63">
        <v>3999</v>
      </c>
      <c r="Q33" s="69">
        <v>946</v>
      </c>
      <c r="R33" s="51">
        <v>192</v>
      </c>
      <c r="S33" s="57"/>
      <c r="T33" s="27"/>
      <c r="U33" s="51"/>
      <c r="V33" s="26">
        <f>SUM(P33:U33)</f>
        <v>5137</v>
      </c>
      <c r="W33" s="27">
        <f t="shared" si="28"/>
        <v>32353</v>
      </c>
      <c r="X33" s="27">
        <v>553</v>
      </c>
      <c r="Y33" s="396">
        <v>31800</v>
      </c>
      <c r="Z33" s="400">
        <f t="shared" si="19"/>
        <v>553</v>
      </c>
    </row>
    <row r="34" spans="1:26" s="22" customFormat="1" ht="18" customHeight="1" x14ac:dyDescent="0.15">
      <c r="A34" s="28"/>
      <c r="B34" s="127" t="s">
        <v>52</v>
      </c>
      <c r="C34" s="335">
        <f t="shared" ref="C34:J34" si="36">SUM(C7:C33)</f>
        <v>365</v>
      </c>
      <c r="D34" s="52">
        <f t="shared" si="36"/>
        <v>3058</v>
      </c>
      <c r="E34" s="58">
        <f t="shared" si="36"/>
        <v>4283</v>
      </c>
      <c r="F34" s="32">
        <f t="shared" si="36"/>
        <v>5811</v>
      </c>
      <c r="G34" s="52">
        <f t="shared" si="36"/>
        <v>13767</v>
      </c>
      <c r="H34" s="58">
        <f t="shared" si="36"/>
        <v>26779</v>
      </c>
      <c r="I34" s="32">
        <f t="shared" si="36"/>
        <v>41104</v>
      </c>
      <c r="J34" s="30">
        <f t="shared" si="36"/>
        <v>39125</v>
      </c>
      <c r="K34" s="31">
        <f>SUM(C34:J34)</f>
        <v>134292</v>
      </c>
      <c r="L34" s="64">
        <f>SUM(L7:L33)</f>
        <v>40930</v>
      </c>
      <c r="M34" s="70">
        <f>SUM(M7:M33)</f>
        <v>64073</v>
      </c>
      <c r="N34" s="30">
        <f>SUM(N7:N33)</f>
        <v>72479</v>
      </c>
      <c r="O34" s="31">
        <f>SUM(L34:N34)</f>
        <v>177482</v>
      </c>
      <c r="P34" s="64">
        <f t="shared" ref="P34:U34" si="37">SUM(P7:P33)</f>
        <v>50080</v>
      </c>
      <c r="Q34" s="70">
        <f t="shared" si="37"/>
        <v>32674</v>
      </c>
      <c r="R34" s="52">
        <f t="shared" si="37"/>
        <v>7369</v>
      </c>
      <c r="S34" s="58">
        <f t="shared" si="37"/>
        <v>5628</v>
      </c>
      <c r="T34" s="32">
        <f t="shared" si="37"/>
        <v>2720</v>
      </c>
      <c r="U34" s="52">
        <f t="shared" si="37"/>
        <v>638</v>
      </c>
      <c r="V34" s="31">
        <f>SUM(P34:U34)</f>
        <v>99109</v>
      </c>
      <c r="W34" s="32">
        <f t="shared" si="28"/>
        <v>410883</v>
      </c>
      <c r="X34" s="32">
        <f>SUM(X7:X33)</f>
        <v>10173</v>
      </c>
      <c r="Y34" s="398">
        <f>SUM(Y7:Y33)</f>
        <v>400710</v>
      </c>
      <c r="Z34" s="111"/>
    </row>
    <row r="35" spans="1:26" s="13" customFormat="1" ht="18" customHeight="1" thickBot="1" x14ac:dyDescent="0.2">
      <c r="A35" s="12"/>
      <c r="B35" s="125" t="s">
        <v>51</v>
      </c>
      <c r="C35" s="334"/>
      <c r="D35" s="53"/>
      <c r="E35" s="59"/>
      <c r="F35" s="36">
        <v>4</v>
      </c>
      <c r="G35" s="53">
        <v>243</v>
      </c>
      <c r="H35" s="59">
        <v>594</v>
      </c>
      <c r="I35" s="36">
        <v>551</v>
      </c>
      <c r="J35" s="34">
        <v>509</v>
      </c>
      <c r="K35" s="35">
        <f>SUM(D35:J35)</f>
        <v>1901</v>
      </c>
      <c r="L35" s="65">
        <v>68</v>
      </c>
      <c r="M35" s="71">
        <v>6</v>
      </c>
      <c r="N35" s="34"/>
      <c r="O35" s="35">
        <f t="shared" si="7"/>
        <v>74</v>
      </c>
      <c r="P35" s="65"/>
      <c r="Q35" s="71"/>
      <c r="R35" s="53"/>
      <c r="S35" s="59"/>
      <c r="T35" s="36"/>
      <c r="U35" s="53"/>
      <c r="V35" s="35">
        <f t="shared" si="8"/>
        <v>0</v>
      </c>
      <c r="W35" s="36">
        <f>+K35+O35+V35</f>
        <v>1975</v>
      </c>
      <c r="X35" s="36"/>
      <c r="Y35" s="396"/>
    </row>
    <row r="36" spans="1:26" s="22" customFormat="1" ht="18" customHeight="1" x14ac:dyDescent="0.15">
      <c r="A36" s="28"/>
      <c r="B36" s="126" t="s">
        <v>133</v>
      </c>
      <c r="C36" s="336">
        <f>+C35+C34</f>
        <v>365</v>
      </c>
      <c r="D36" s="54">
        <f>+D35+D34</f>
        <v>3058</v>
      </c>
      <c r="E36" s="60">
        <f t="shared" ref="E36:V36" si="38">+E35+E34</f>
        <v>4283</v>
      </c>
      <c r="F36" s="41">
        <f>+F35+F34</f>
        <v>5815</v>
      </c>
      <c r="G36" s="54">
        <f t="shared" si="38"/>
        <v>14010</v>
      </c>
      <c r="H36" s="60">
        <f t="shared" si="38"/>
        <v>27373</v>
      </c>
      <c r="I36" s="41">
        <f t="shared" si="38"/>
        <v>41655</v>
      </c>
      <c r="J36" s="39">
        <f t="shared" si="38"/>
        <v>39634</v>
      </c>
      <c r="K36" s="40">
        <f>+K35+K34</f>
        <v>136193</v>
      </c>
      <c r="L36" s="66">
        <f t="shared" si="38"/>
        <v>40998</v>
      </c>
      <c r="M36" s="72">
        <f t="shared" si="38"/>
        <v>64079</v>
      </c>
      <c r="N36" s="39">
        <f t="shared" si="38"/>
        <v>72479</v>
      </c>
      <c r="O36" s="40">
        <f>+O35+O34</f>
        <v>177556</v>
      </c>
      <c r="P36" s="66">
        <f t="shared" si="38"/>
        <v>50080</v>
      </c>
      <c r="Q36" s="72">
        <f t="shared" si="38"/>
        <v>32674</v>
      </c>
      <c r="R36" s="54">
        <f t="shared" si="38"/>
        <v>7369</v>
      </c>
      <c r="S36" s="60">
        <f t="shared" si="38"/>
        <v>5628</v>
      </c>
      <c r="T36" s="41">
        <f t="shared" si="38"/>
        <v>2720</v>
      </c>
      <c r="U36" s="54">
        <f t="shared" si="38"/>
        <v>638</v>
      </c>
      <c r="V36" s="40">
        <f t="shared" si="38"/>
        <v>99109</v>
      </c>
      <c r="W36" s="41">
        <f>+W35+W34</f>
        <v>412858</v>
      </c>
      <c r="X36" s="41">
        <f>+X35+X34</f>
        <v>10173</v>
      </c>
      <c r="Y36" s="396"/>
    </row>
    <row r="37" spans="1:26" s="13" customFormat="1" ht="18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>
        <v>423</v>
      </c>
      <c r="M37" s="314"/>
      <c r="N37" s="312">
        <v>509</v>
      </c>
      <c r="O37" s="307">
        <v>932</v>
      </c>
      <c r="P37" s="313">
        <v>318</v>
      </c>
      <c r="Q37" s="314"/>
      <c r="R37" s="309"/>
      <c r="S37" s="310"/>
      <c r="T37" s="311"/>
      <c r="U37" s="309"/>
      <c r="V37" s="307">
        <v>318</v>
      </c>
      <c r="W37" s="311">
        <f>+K37+O37+V37</f>
        <v>1250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39">SUM(P38:U38)</f>
        <v>0</v>
      </c>
      <c r="W38" s="132">
        <f>+K38+O38+V38</f>
        <v>0</v>
      </c>
      <c r="X38" s="132"/>
      <c r="Y38" s="396"/>
      <c r="Z38" s="400">
        <v>90</v>
      </c>
    </row>
    <row r="39" spans="1:26" x14ac:dyDescent="0.15">
      <c r="B39" s="415" t="s">
        <v>192</v>
      </c>
      <c r="C39" s="416">
        <f>+C38+C37+C36</f>
        <v>365</v>
      </c>
      <c r="D39" s="417">
        <f t="shared" ref="D39:I39" si="40">+D38+D37+D36</f>
        <v>3058</v>
      </c>
      <c r="E39" s="418">
        <f t="shared" si="40"/>
        <v>4283</v>
      </c>
      <c r="F39" s="419">
        <f t="shared" si="40"/>
        <v>5815</v>
      </c>
      <c r="G39" s="417">
        <f t="shared" si="40"/>
        <v>14010</v>
      </c>
      <c r="H39" s="418">
        <f t="shared" si="40"/>
        <v>27373</v>
      </c>
      <c r="I39" s="419">
        <f t="shared" si="40"/>
        <v>41655</v>
      </c>
      <c r="J39" s="420">
        <f>+J38+J37+J36</f>
        <v>39634</v>
      </c>
      <c r="K39" s="421">
        <f>SUM(C39:J39)</f>
        <v>136193</v>
      </c>
      <c r="L39" s="422">
        <f>+L38+L37+L36</f>
        <v>41421</v>
      </c>
      <c r="M39" s="423">
        <f t="shared" ref="M39:N39" si="41">+M38+M37+M36</f>
        <v>64079</v>
      </c>
      <c r="N39" s="420">
        <f t="shared" si="41"/>
        <v>72988</v>
      </c>
      <c r="O39" s="421">
        <f>SUM(L39:N39)</f>
        <v>178488</v>
      </c>
      <c r="P39" s="422">
        <f t="shared" ref="P39:U39" si="42">+P38+P37+P36</f>
        <v>50398</v>
      </c>
      <c r="Q39" s="423">
        <f t="shared" si="42"/>
        <v>32674</v>
      </c>
      <c r="R39" s="417">
        <f t="shared" si="42"/>
        <v>7369</v>
      </c>
      <c r="S39" s="418">
        <f t="shared" si="42"/>
        <v>5628</v>
      </c>
      <c r="T39" s="419">
        <f t="shared" si="42"/>
        <v>2720</v>
      </c>
      <c r="U39" s="417">
        <f t="shared" si="42"/>
        <v>638</v>
      </c>
      <c r="V39" s="421">
        <f>SUM(P39:U39)</f>
        <v>99427</v>
      </c>
      <c r="W39" s="419">
        <f>+K39+O39+V39</f>
        <v>414108</v>
      </c>
      <c r="X39" s="419">
        <f>+X38+X37</f>
        <v>0</v>
      </c>
    </row>
    <row r="40" spans="1:26" x14ac:dyDescent="0.15">
      <c r="X40" s="315"/>
    </row>
    <row r="42" spans="1:26" x14ac:dyDescent="0.15">
      <c r="W42" s="315">
        <f>SUM(W7:W33)</f>
        <v>410883</v>
      </c>
    </row>
    <row r="43" spans="1:26" x14ac:dyDescent="0.15">
      <c r="W43" s="315">
        <f>+W42+W35</f>
        <v>412858</v>
      </c>
    </row>
    <row r="44" spans="1:26" x14ac:dyDescent="0.15">
      <c r="W44" s="315">
        <f>+W43+W37+W38</f>
        <v>414108</v>
      </c>
    </row>
  </sheetData>
  <mergeCells count="16">
    <mergeCell ref="X4:X6"/>
    <mergeCell ref="D5:F5"/>
    <mergeCell ref="G5:I5"/>
    <mergeCell ref="K5:K6"/>
    <mergeCell ref="L5:M5"/>
    <mergeCell ref="O5:O6"/>
    <mergeCell ref="P5:Q5"/>
    <mergeCell ref="R5:T5"/>
    <mergeCell ref="V5:V6"/>
    <mergeCell ref="B2:W2"/>
    <mergeCell ref="V3:W3"/>
    <mergeCell ref="B4:B6"/>
    <mergeCell ref="C4:K4"/>
    <mergeCell ref="L4:O4"/>
    <mergeCell ref="P4:V4"/>
    <mergeCell ref="W4:W6"/>
  </mergeCells>
  <phoneticPr fontId="2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7746-96F2-4BE2-8944-40EDB34A9853}">
  <sheetPr>
    <pageSetUpPr fitToPage="1"/>
  </sheetPr>
  <dimension ref="A1:V21"/>
  <sheetViews>
    <sheetView workbookViewId="0">
      <selection activeCell="F20" sqref="F20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193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62</v>
      </c>
      <c r="F7" s="272">
        <v>136</v>
      </c>
      <c r="G7" s="273">
        <v>42</v>
      </c>
      <c r="H7" s="274"/>
      <c r="I7" s="275">
        <f t="shared" ref="I7:I19" si="0">SUM(B7:H7)</f>
        <v>240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240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/>
      <c r="E8" s="278">
        <v>121</v>
      </c>
      <c r="F8" s="279">
        <v>84</v>
      </c>
      <c r="G8" s="280">
        <v>5</v>
      </c>
      <c r="H8" s="281"/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>
        <v>4</v>
      </c>
      <c r="E9" s="278">
        <v>29</v>
      </c>
      <c r="F9" s="279">
        <v>51</v>
      </c>
      <c r="G9" s="280">
        <v>22</v>
      </c>
      <c r="H9" s="281">
        <v>13</v>
      </c>
      <c r="I9" s="282">
        <f t="shared" si="0"/>
        <v>119</v>
      </c>
      <c r="J9" s="283">
        <v>1</v>
      </c>
      <c r="K9" s="284"/>
      <c r="L9" s="281"/>
      <c r="M9" s="282">
        <f t="shared" si="1"/>
        <v>1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120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/>
      <c r="F10" s="279">
        <v>15</v>
      </c>
      <c r="G10" s="280">
        <v>32</v>
      </c>
      <c r="H10" s="281">
        <v>61</v>
      </c>
      <c r="I10" s="282">
        <f t="shared" si="0"/>
        <v>108</v>
      </c>
      <c r="J10" s="283">
        <v>10</v>
      </c>
      <c r="K10" s="284"/>
      <c r="L10" s="281"/>
      <c r="M10" s="282">
        <f t="shared" si="1"/>
        <v>10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118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11</v>
      </c>
      <c r="F11" s="279">
        <v>25</v>
      </c>
      <c r="G11" s="280">
        <v>82</v>
      </c>
      <c r="H11" s="281">
        <v>62</v>
      </c>
      <c r="I11" s="282">
        <f t="shared" si="0"/>
        <v>180</v>
      </c>
      <c r="J11" s="283">
        <v>19</v>
      </c>
      <c r="K11" s="284">
        <v>6</v>
      </c>
      <c r="L11" s="281"/>
      <c r="M11" s="282">
        <f t="shared" si="1"/>
        <v>25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205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>
        <v>18</v>
      </c>
      <c r="G12" s="280">
        <v>73</v>
      </c>
      <c r="H12" s="281">
        <v>52</v>
      </c>
      <c r="I12" s="282">
        <f t="shared" si="0"/>
        <v>143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143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20</v>
      </c>
      <c r="F13" s="279">
        <v>95</v>
      </c>
      <c r="G13" s="280">
        <v>86</v>
      </c>
      <c r="H13" s="281">
        <v>43</v>
      </c>
      <c r="I13" s="282">
        <f t="shared" si="0"/>
        <v>244</v>
      </c>
      <c r="J13" s="283">
        <v>30</v>
      </c>
      <c r="K13" s="284"/>
      <c r="L13" s="281"/>
      <c r="M13" s="282">
        <f t="shared" si="1"/>
        <v>30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274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102</v>
      </c>
      <c r="G14" s="287">
        <v>18</v>
      </c>
      <c r="H14" s="288"/>
      <c r="I14" s="289">
        <f t="shared" si="0"/>
        <v>120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120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28</v>
      </c>
      <c r="G15" s="280">
        <v>61</v>
      </c>
      <c r="H15" s="281">
        <v>28</v>
      </c>
      <c r="I15" s="282">
        <f t="shared" si="0"/>
        <v>117</v>
      </c>
      <c r="J15" s="283">
        <v>8</v>
      </c>
      <c r="K15" s="284"/>
      <c r="L15" s="281"/>
      <c r="M15" s="282">
        <f t="shared" si="1"/>
        <v>8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125</v>
      </c>
      <c r="V15" s="175"/>
    </row>
    <row r="16" spans="1:22" s="158" customFormat="1" ht="23.25" hidden="1" customHeight="1" x14ac:dyDescent="0.15">
      <c r="A16" s="269" t="s">
        <v>110</v>
      </c>
      <c r="B16" s="278"/>
      <c r="C16" s="279"/>
      <c r="D16" s="280"/>
      <c r="E16" s="278"/>
      <c r="F16" s="279"/>
      <c r="G16" s="280"/>
      <c r="H16" s="281"/>
      <c r="I16" s="282">
        <f t="shared" si="0"/>
        <v>0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40</v>
      </c>
      <c r="G18" s="280"/>
      <c r="H18" s="281"/>
      <c r="I18" s="282">
        <f t="shared" si="0"/>
        <v>40</v>
      </c>
      <c r="J18" s="283"/>
      <c r="K18" s="284"/>
      <c r="L18" s="281"/>
      <c r="M18" s="282">
        <f t="shared" si="1"/>
        <v>0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40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130</v>
      </c>
      <c r="H19" s="281">
        <v>250</v>
      </c>
      <c r="I19" s="282">
        <f t="shared" si="0"/>
        <v>380</v>
      </c>
      <c r="J19" s="283"/>
      <c r="K19" s="284"/>
      <c r="L19" s="281"/>
      <c r="M19" s="282">
        <f t="shared" si="1"/>
        <v>0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380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4</v>
      </c>
      <c r="E20" s="292">
        <f t="shared" si="4"/>
        <v>243</v>
      </c>
      <c r="F20" s="293">
        <f t="shared" si="4"/>
        <v>594</v>
      </c>
      <c r="G20" s="294">
        <f t="shared" si="4"/>
        <v>551</v>
      </c>
      <c r="H20" s="295">
        <f t="shared" si="4"/>
        <v>509</v>
      </c>
      <c r="I20" s="296">
        <f t="shared" si="4"/>
        <v>1901</v>
      </c>
      <c r="J20" s="297">
        <f t="shared" si="4"/>
        <v>68</v>
      </c>
      <c r="K20" s="298">
        <f t="shared" si="4"/>
        <v>6</v>
      </c>
      <c r="L20" s="295">
        <f t="shared" si="4"/>
        <v>0</v>
      </c>
      <c r="M20" s="296">
        <f t="shared" si="4"/>
        <v>74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1975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36" sqref="Y36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" bestFit="1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183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15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15.7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15.7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15.7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 t="s">
        <v>184</v>
      </c>
    </row>
    <row r="7" spans="1:26" s="13" customFormat="1" ht="18" customHeight="1" x14ac:dyDescent="0.15">
      <c r="A7" s="12">
        <v>1</v>
      </c>
      <c r="B7" s="121" t="s">
        <v>19</v>
      </c>
      <c r="C7" s="323"/>
      <c r="D7" s="50"/>
      <c r="E7" s="56"/>
      <c r="F7" s="21">
        <v>860</v>
      </c>
      <c r="G7" s="50">
        <v>1590</v>
      </c>
      <c r="H7" s="56">
        <v>1980</v>
      </c>
      <c r="I7" s="21">
        <v>1280</v>
      </c>
      <c r="J7" s="19">
        <v>640</v>
      </c>
      <c r="K7" s="20">
        <f>SUM(D7:J7)</f>
        <v>6350</v>
      </c>
      <c r="L7" s="62">
        <v>650</v>
      </c>
      <c r="M7" s="68">
        <v>500</v>
      </c>
      <c r="N7" s="19"/>
      <c r="O7" s="20">
        <f t="shared" ref="O7" si="0">SUM(L7:N7)</f>
        <v>1150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7500</v>
      </c>
      <c r="X7" s="21"/>
      <c r="Y7" s="396">
        <v>7500</v>
      </c>
      <c r="Z7" s="399" t="str">
        <f t="shared" ref="Z7:Z20" si="2">IF(Y7=W7,"合致",W7-Y7)</f>
        <v>合致</v>
      </c>
    </row>
    <row r="8" spans="1:26" s="13" customFormat="1" ht="18" customHeight="1" x14ac:dyDescent="0.15">
      <c r="A8" s="12">
        <f t="shared" ref="A8:A36" si="3">+A7+1</f>
        <v>2</v>
      </c>
      <c r="B8" s="121" t="s">
        <v>21</v>
      </c>
      <c r="C8" s="323"/>
      <c r="D8" s="50"/>
      <c r="E8" s="56"/>
      <c r="F8" s="21">
        <v>614</v>
      </c>
      <c r="G8" s="50">
        <v>988</v>
      </c>
      <c r="H8" s="56">
        <v>2019</v>
      </c>
      <c r="I8" s="21">
        <v>1331</v>
      </c>
      <c r="J8" s="19">
        <v>4010</v>
      </c>
      <c r="K8" s="20">
        <f>SUM(D8:J8)</f>
        <v>8962</v>
      </c>
      <c r="L8" s="62">
        <v>1715</v>
      </c>
      <c r="M8" s="68">
        <v>5589</v>
      </c>
      <c r="N8" s="19">
        <v>4983</v>
      </c>
      <c r="O8" s="20">
        <f t="shared" ref="O8" si="4">SUM(L8:N8)</f>
        <v>12287</v>
      </c>
      <c r="P8" s="62">
        <v>3369</v>
      </c>
      <c r="Q8" s="68">
        <v>2775</v>
      </c>
      <c r="R8" s="50">
        <v>1297</v>
      </c>
      <c r="S8" s="56"/>
      <c r="T8" s="21"/>
      <c r="U8" s="50"/>
      <c r="V8" s="20">
        <f t="shared" ref="V8" si="5">SUM(P8:U8)</f>
        <v>7441</v>
      </c>
      <c r="W8" s="21">
        <f t="shared" ref="W8:W9" si="6">+K8+O8+V8</f>
        <v>28690</v>
      </c>
      <c r="X8" s="21"/>
      <c r="Y8" s="396">
        <v>28690</v>
      </c>
      <c r="Z8" s="399" t="str">
        <f t="shared" si="2"/>
        <v>合致</v>
      </c>
    </row>
    <row r="9" spans="1:26" s="13" customFormat="1" ht="18" customHeight="1" x14ac:dyDescent="0.15">
      <c r="A9" s="12">
        <f t="shared" si="3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>
        <v>1400</v>
      </c>
      <c r="N9" s="19">
        <v>1400</v>
      </c>
      <c r="O9" s="20">
        <f t="shared" ref="O9" si="7">SUM(L9:N9)</f>
        <v>2800</v>
      </c>
      <c r="P9" s="62">
        <v>1400</v>
      </c>
      <c r="Q9" s="68"/>
      <c r="R9" s="50"/>
      <c r="S9" s="56"/>
      <c r="T9" s="21"/>
      <c r="U9" s="50"/>
      <c r="V9" s="20">
        <f t="shared" ref="V9" si="8">SUM(P9:U9)</f>
        <v>1400</v>
      </c>
      <c r="W9" s="21">
        <f t="shared" si="6"/>
        <v>4200</v>
      </c>
      <c r="X9" s="21"/>
      <c r="Y9" s="396">
        <v>4200</v>
      </c>
      <c r="Z9" s="399" t="str">
        <f t="shared" si="2"/>
        <v>合致</v>
      </c>
    </row>
    <row r="10" spans="1:26" s="13" customFormat="1" ht="18" customHeight="1" x14ac:dyDescent="0.15">
      <c r="A10" s="12">
        <f t="shared" si="3"/>
        <v>4</v>
      </c>
      <c r="B10" s="121" t="s">
        <v>92</v>
      </c>
      <c r="C10" s="323"/>
      <c r="D10" s="50"/>
      <c r="E10" s="56"/>
      <c r="F10" s="21"/>
      <c r="G10" s="50">
        <v>600</v>
      </c>
      <c r="H10" s="56">
        <v>377</v>
      </c>
      <c r="I10" s="21">
        <v>523</v>
      </c>
      <c r="J10" s="19"/>
      <c r="K10" s="20">
        <f>SUM(D10:J10)</f>
        <v>1500</v>
      </c>
      <c r="L10" s="62"/>
      <c r="M10" s="68"/>
      <c r="N10" s="19"/>
      <c r="O10" s="20">
        <f t="shared" ref="O10:O38" si="9">SUM(L10:N10)</f>
        <v>0</v>
      </c>
      <c r="P10" s="62"/>
      <c r="Q10" s="68"/>
      <c r="R10" s="50"/>
      <c r="S10" s="56"/>
      <c r="T10" s="21"/>
      <c r="U10" s="50"/>
      <c r="V10" s="20">
        <f t="shared" ref="V10:V38" si="10">SUM(P10:U10)</f>
        <v>0</v>
      </c>
      <c r="W10" s="21">
        <f t="shared" ref="W10:W38" si="11">+K10+O10+V10</f>
        <v>1500</v>
      </c>
      <c r="X10" s="21"/>
      <c r="Y10" s="396">
        <v>1500</v>
      </c>
      <c r="Z10" s="399" t="str">
        <f t="shared" si="2"/>
        <v>合致</v>
      </c>
    </row>
    <row r="11" spans="1:26" s="13" customFormat="1" ht="18" customHeight="1" x14ac:dyDescent="0.15">
      <c r="A11" s="12">
        <f t="shared" si="3"/>
        <v>5</v>
      </c>
      <c r="B11" s="121" t="s">
        <v>98</v>
      </c>
      <c r="C11" s="323"/>
      <c r="D11" s="50">
        <v>320</v>
      </c>
      <c r="E11" s="56">
        <v>1461</v>
      </c>
      <c r="F11" s="21">
        <v>4360</v>
      </c>
      <c r="G11" s="50">
        <v>6590</v>
      </c>
      <c r="H11" s="56">
        <v>5051</v>
      </c>
      <c r="I11" s="21">
        <v>6738</v>
      </c>
      <c r="J11" s="19">
        <v>4457</v>
      </c>
      <c r="K11" s="20">
        <f>SUM(C11:J11)</f>
        <v>28977</v>
      </c>
      <c r="L11" s="62">
        <v>4086</v>
      </c>
      <c r="M11" s="68">
        <v>5467</v>
      </c>
      <c r="N11" s="19">
        <v>4457</v>
      </c>
      <c r="O11" s="20">
        <f>SUM(L11:N11)</f>
        <v>14010</v>
      </c>
      <c r="P11" s="62">
        <v>3334</v>
      </c>
      <c r="Q11" s="68">
        <v>579</v>
      </c>
      <c r="R11" s="50"/>
      <c r="S11" s="56"/>
      <c r="T11" s="21"/>
      <c r="U11" s="50"/>
      <c r="V11" s="20">
        <f t="shared" si="10"/>
        <v>3913</v>
      </c>
      <c r="W11" s="21">
        <f>+K11+O11+V11</f>
        <v>46900</v>
      </c>
      <c r="X11" s="21"/>
      <c r="Y11" s="396">
        <v>46900</v>
      </c>
      <c r="Z11" s="399" t="str">
        <f t="shared" si="2"/>
        <v>合致</v>
      </c>
    </row>
    <row r="12" spans="1:26" s="13" customFormat="1" ht="18" customHeight="1" x14ac:dyDescent="0.15">
      <c r="A12" s="12">
        <f>+A11+1</f>
        <v>6</v>
      </c>
      <c r="B12" s="129" t="s">
        <v>24</v>
      </c>
      <c r="C12" s="325"/>
      <c r="D12" s="130"/>
      <c r="E12" s="131"/>
      <c r="F12" s="132"/>
      <c r="G12" s="130">
        <v>823</v>
      </c>
      <c r="H12" s="131">
        <v>2145</v>
      </c>
      <c r="I12" s="132">
        <v>480</v>
      </c>
      <c r="J12" s="133">
        <v>1625</v>
      </c>
      <c r="K12" s="134">
        <f>SUM(D12:J12)</f>
        <v>5073</v>
      </c>
      <c r="L12" s="135">
        <v>1146</v>
      </c>
      <c r="M12" s="136">
        <v>2490</v>
      </c>
      <c r="N12" s="133">
        <v>1610</v>
      </c>
      <c r="O12" s="134">
        <f t="shared" si="9"/>
        <v>5246</v>
      </c>
      <c r="P12" s="135">
        <v>681</v>
      </c>
      <c r="Q12" s="136"/>
      <c r="R12" s="130"/>
      <c r="S12" s="131"/>
      <c r="T12" s="132"/>
      <c r="U12" s="130"/>
      <c r="V12" s="134">
        <f t="shared" si="10"/>
        <v>681</v>
      </c>
      <c r="W12" s="132">
        <f>+K12+O12+V12</f>
        <v>11000</v>
      </c>
      <c r="X12" s="132"/>
      <c r="Y12" s="396">
        <v>11000</v>
      </c>
      <c r="Z12" s="399" t="str">
        <f t="shared" si="2"/>
        <v>合致</v>
      </c>
    </row>
    <row r="13" spans="1:26" s="13" customFormat="1" ht="18" customHeight="1" x14ac:dyDescent="0.15">
      <c r="A13" s="145">
        <f t="shared" si="3"/>
        <v>7</v>
      </c>
      <c r="B13" s="146" t="s">
        <v>134</v>
      </c>
      <c r="C13" s="324"/>
      <c r="D13" s="147"/>
      <c r="E13" s="148"/>
      <c r="F13" s="149"/>
      <c r="G13" s="147"/>
      <c r="H13" s="148"/>
      <c r="I13" s="149">
        <v>2304</v>
      </c>
      <c r="J13" s="150">
        <v>50</v>
      </c>
      <c r="K13" s="92">
        <f>SUM(D13:J13)</f>
        <v>2354</v>
      </c>
      <c r="L13" s="151">
        <v>546</v>
      </c>
      <c r="M13" s="152">
        <v>117</v>
      </c>
      <c r="N13" s="150">
        <v>1293</v>
      </c>
      <c r="O13" s="92">
        <f t="shared" ref="O13:O14" si="12">SUM(L13:N13)</f>
        <v>1956</v>
      </c>
      <c r="P13" s="151">
        <v>1489</v>
      </c>
      <c r="Q13" s="152">
        <v>201</v>
      </c>
      <c r="R13" s="147"/>
      <c r="S13" s="148"/>
      <c r="T13" s="149"/>
      <c r="U13" s="147"/>
      <c r="V13" s="92">
        <f t="shared" ref="V13" si="13">SUM(P13:U13)</f>
        <v>1690</v>
      </c>
      <c r="W13" s="149">
        <f t="shared" ref="W13" si="14">+K13+O13+V13</f>
        <v>6000</v>
      </c>
      <c r="X13" s="149"/>
      <c r="Y13" s="396">
        <v>6000</v>
      </c>
      <c r="Z13" s="399" t="str">
        <f t="shared" si="2"/>
        <v>合致</v>
      </c>
    </row>
    <row r="14" spans="1:26" s="13" customFormat="1" ht="18" customHeight="1" x14ac:dyDescent="0.15">
      <c r="A14" s="12">
        <f t="shared" si="3"/>
        <v>8</v>
      </c>
      <c r="B14" s="410" t="s">
        <v>186</v>
      </c>
      <c r="C14" s="329"/>
      <c r="D14" s="220"/>
      <c r="E14" s="221"/>
      <c r="F14" s="222">
        <v>170</v>
      </c>
      <c r="G14" s="220">
        <v>330</v>
      </c>
      <c r="H14" s="221">
        <v>400</v>
      </c>
      <c r="I14" s="222"/>
      <c r="J14" s="223">
        <v>400</v>
      </c>
      <c r="K14" s="224">
        <f t="shared" ref="K14" si="15">SUM(D14:J14)</f>
        <v>1300</v>
      </c>
      <c r="L14" s="225">
        <v>362</v>
      </c>
      <c r="M14" s="226">
        <v>1428</v>
      </c>
      <c r="N14" s="223">
        <v>830</v>
      </c>
      <c r="O14" s="224">
        <f t="shared" si="12"/>
        <v>2620</v>
      </c>
      <c r="P14" s="225">
        <v>680</v>
      </c>
      <c r="Q14" s="226">
        <v>260</v>
      </c>
      <c r="R14" s="220"/>
      <c r="S14" s="221"/>
      <c r="T14" s="222"/>
      <c r="U14" s="220"/>
      <c r="V14" s="224">
        <f t="shared" ref="V14" si="16">SUM(P14:U14)</f>
        <v>940</v>
      </c>
      <c r="W14" s="222">
        <f t="shared" ref="W14:W16" si="17">+K14+O14+V14</f>
        <v>4860</v>
      </c>
      <c r="X14" s="222"/>
      <c r="Y14" s="396">
        <v>4860</v>
      </c>
      <c r="Z14" s="399" t="str">
        <f t="shared" si="2"/>
        <v>合致</v>
      </c>
    </row>
    <row r="15" spans="1:26" s="13" customFormat="1" ht="18" customHeight="1" x14ac:dyDescent="0.15">
      <c r="A15" s="12"/>
      <c r="B15" s="410" t="s">
        <v>187</v>
      </c>
      <c r="C15" s="401"/>
      <c r="D15" s="402"/>
      <c r="E15" s="403"/>
      <c r="F15" s="404"/>
      <c r="G15" s="402"/>
      <c r="H15" s="403"/>
      <c r="I15" s="404"/>
      <c r="J15" s="405"/>
      <c r="K15" s="406">
        <f t="shared" ref="K15:K16" si="18">SUM(D15:J15)</f>
        <v>0</v>
      </c>
      <c r="L15" s="407"/>
      <c r="M15" s="408">
        <v>446</v>
      </c>
      <c r="N15" s="405">
        <v>1588</v>
      </c>
      <c r="O15" s="406">
        <f t="shared" ref="O15:O16" si="19">SUM(L15:N15)</f>
        <v>2034</v>
      </c>
      <c r="P15" s="407">
        <v>2826</v>
      </c>
      <c r="Q15" s="408">
        <v>340</v>
      </c>
      <c r="R15" s="402"/>
      <c r="S15" s="403"/>
      <c r="T15" s="404"/>
      <c r="U15" s="402"/>
      <c r="V15" s="406">
        <f t="shared" ref="V15:V16" si="20">SUM(P15:U15)</f>
        <v>3166</v>
      </c>
      <c r="W15" s="404">
        <f t="shared" si="17"/>
        <v>5200</v>
      </c>
      <c r="X15" s="404"/>
      <c r="Y15" s="396">
        <v>5200</v>
      </c>
      <c r="Z15" s="399" t="str">
        <f t="shared" si="2"/>
        <v>合致</v>
      </c>
    </row>
    <row r="16" spans="1:26" s="13" customFormat="1" ht="18" customHeight="1" x14ac:dyDescent="0.15">
      <c r="A16" s="12"/>
      <c r="B16" s="410" t="s">
        <v>189</v>
      </c>
      <c r="C16" s="401"/>
      <c r="D16" s="402"/>
      <c r="E16" s="403"/>
      <c r="F16" s="404"/>
      <c r="G16" s="402"/>
      <c r="H16" s="403"/>
      <c r="I16" s="404"/>
      <c r="J16" s="405"/>
      <c r="K16" s="406">
        <f t="shared" si="18"/>
        <v>0</v>
      </c>
      <c r="L16" s="407">
        <v>256</v>
      </c>
      <c r="M16" s="408">
        <v>194</v>
      </c>
      <c r="N16" s="405">
        <v>1350</v>
      </c>
      <c r="O16" s="406">
        <f t="shared" si="19"/>
        <v>1800</v>
      </c>
      <c r="P16" s="407"/>
      <c r="Q16" s="408"/>
      <c r="R16" s="402"/>
      <c r="S16" s="403"/>
      <c r="T16" s="404"/>
      <c r="U16" s="402"/>
      <c r="V16" s="406">
        <f t="shared" si="20"/>
        <v>0</v>
      </c>
      <c r="W16" s="404">
        <f t="shared" si="17"/>
        <v>1800</v>
      </c>
      <c r="X16" s="404"/>
      <c r="Y16" s="396">
        <v>1800</v>
      </c>
      <c r="Z16" s="399" t="str">
        <f t="shared" si="2"/>
        <v>合致</v>
      </c>
    </row>
    <row r="17" spans="1:26" s="13" customFormat="1" ht="18" customHeight="1" x14ac:dyDescent="0.15">
      <c r="A17" s="12"/>
      <c r="B17" s="411" t="s">
        <v>188</v>
      </c>
      <c r="C17" s="323"/>
      <c r="D17" s="50"/>
      <c r="E17" s="56"/>
      <c r="F17" s="21"/>
      <c r="G17" s="50"/>
      <c r="H17" s="56"/>
      <c r="I17" s="21"/>
      <c r="J17" s="19"/>
      <c r="K17" s="20">
        <f t="shared" ref="K17" si="21">SUM(D17:J17)</f>
        <v>0</v>
      </c>
      <c r="L17" s="62"/>
      <c r="M17" s="68">
        <v>500</v>
      </c>
      <c r="N17" s="19">
        <v>800</v>
      </c>
      <c r="O17" s="20">
        <f t="shared" ref="O17" si="22">SUM(L17:N17)</f>
        <v>1300</v>
      </c>
      <c r="P17" s="62"/>
      <c r="Q17" s="68"/>
      <c r="R17" s="50"/>
      <c r="S17" s="56"/>
      <c r="T17" s="21"/>
      <c r="U17" s="50"/>
      <c r="V17" s="20">
        <f t="shared" ref="V17" si="23">SUM(P17:U17)</f>
        <v>0</v>
      </c>
      <c r="W17" s="21">
        <f t="shared" ref="W17:W19" si="24">+K17+O17+V17</f>
        <v>1300</v>
      </c>
      <c r="X17" s="21"/>
      <c r="Y17" s="396">
        <v>1300</v>
      </c>
      <c r="Z17" s="399" t="str">
        <f t="shared" si="2"/>
        <v>合致</v>
      </c>
    </row>
    <row r="18" spans="1:26" s="13" customFormat="1" ht="18" customHeight="1" x14ac:dyDescent="0.15">
      <c r="A18" s="12">
        <f>+A14+1</f>
        <v>9</v>
      </c>
      <c r="B18" s="121" t="s">
        <v>27</v>
      </c>
      <c r="C18" s="323"/>
      <c r="D18" s="50"/>
      <c r="E18" s="56"/>
      <c r="F18" s="21"/>
      <c r="G18" s="50"/>
      <c r="H18" s="56"/>
      <c r="I18" s="21">
        <v>216</v>
      </c>
      <c r="J18" s="19">
        <v>369</v>
      </c>
      <c r="K18" s="20">
        <f t="shared" ref="K18:K19" si="25">SUM(D18:J18)</f>
        <v>585</v>
      </c>
      <c r="L18" s="62"/>
      <c r="M18" s="68">
        <f>4686-446</f>
        <v>4240</v>
      </c>
      <c r="N18" s="19">
        <f>6780-696-892</f>
        <v>5192</v>
      </c>
      <c r="O18" s="20">
        <f t="shared" ref="O18:O19" si="26">SUM(L18:N18)</f>
        <v>9432</v>
      </c>
      <c r="P18" s="62">
        <f>4319-581</f>
        <v>3738</v>
      </c>
      <c r="Q18" s="68">
        <v>1377</v>
      </c>
      <c r="R18" s="50"/>
      <c r="S18" s="56"/>
      <c r="T18" s="21"/>
      <c r="U18" s="50"/>
      <c r="V18" s="20">
        <f t="shared" ref="V18:V19" si="27">SUM(P18:U18)</f>
        <v>5115</v>
      </c>
      <c r="W18" s="21">
        <f t="shared" si="24"/>
        <v>15132</v>
      </c>
      <c r="X18" s="21"/>
      <c r="Y18" s="396">
        <v>15132</v>
      </c>
      <c r="Z18" s="399" t="str">
        <f t="shared" si="2"/>
        <v>合致</v>
      </c>
    </row>
    <row r="19" spans="1:26" s="13" customFormat="1" ht="18" customHeight="1" x14ac:dyDescent="0.15">
      <c r="A19" s="12">
        <f t="shared" si="3"/>
        <v>10</v>
      </c>
      <c r="B19" s="121" t="s">
        <v>28</v>
      </c>
      <c r="C19" s="323"/>
      <c r="D19" s="50"/>
      <c r="E19" s="56"/>
      <c r="F19" s="21"/>
      <c r="G19" s="50">
        <v>342</v>
      </c>
      <c r="H19" s="56">
        <v>1926</v>
      </c>
      <c r="I19" s="21">
        <v>1153</v>
      </c>
      <c r="J19" s="19">
        <v>2852</v>
      </c>
      <c r="K19" s="20">
        <f t="shared" si="25"/>
        <v>6273</v>
      </c>
      <c r="L19" s="62">
        <v>1941</v>
      </c>
      <c r="M19" s="68">
        <v>6617</v>
      </c>
      <c r="N19" s="19">
        <v>1733</v>
      </c>
      <c r="O19" s="20">
        <f t="shared" si="26"/>
        <v>10291</v>
      </c>
      <c r="P19" s="62">
        <v>213</v>
      </c>
      <c r="Q19" s="68"/>
      <c r="R19" s="50"/>
      <c r="S19" s="56"/>
      <c r="T19" s="21"/>
      <c r="U19" s="50"/>
      <c r="V19" s="20">
        <f t="shared" si="27"/>
        <v>213</v>
      </c>
      <c r="W19" s="21">
        <f t="shared" si="24"/>
        <v>16777</v>
      </c>
      <c r="X19" s="21"/>
      <c r="Y19" s="396">
        <v>16777</v>
      </c>
      <c r="Z19" s="399" t="str">
        <f t="shared" si="2"/>
        <v>合致</v>
      </c>
    </row>
    <row r="20" spans="1:26" s="22" customFormat="1" ht="18" customHeight="1" x14ac:dyDescent="0.15">
      <c r="A20" s="12">
        <f t="shared" si="3"/>
        <v>11</v>
      </c>
      <c r="B20" s="121" t="s">
        <v>97</v>
      </c>
      <c r="C20" s="323"/>
      <c r="D20" s="50"/>
      <c r="E20" s="56"/>
      <c r="F20" s="21"/>
      <c r="G20" s="50"/>
      <c r="H20" s="56"/>
      <c r="I20" s="21"/>
      <c r="J20" s="19"/>
      <c r="K20" s="20">
        <f t="shared" ref="K20:K21" si="28">SUM(D20:J20)</f>
        <v>0</v>
      </c>
      <c r="L20" s="62"/>
      <c r="M20" s="68">
        <v>2445</v>
      </c>
      <c r="N20" s="19">
        <v>2912</v>
      </c>
      <c r="O20" s="20">
        <f t="shared" si="9"/>
        <v>5357</v>
      </c>
      <c r="P20" s="62">
        <v>4653</v>
      </c>
      <c r="Q20" s="68">
        <v>1619</v>
      </c>
      <c r="R20" s="50">
        <v>1087</v>
      </c>
      <c r="S20" s="56"/>
      <c r="T20" s="21"/>
      <c r="U20" s="50"/>
      <c r="V20" s="20">
        <f t="shared" si="10"/>
        <v>7359</v>
      </c>
      <c r="W20" s="21">
        <f t="shared" si="11"/>
        <v>12716</v>
      </c>
      <c r="X20" s="21"/>
      <c r="Y20" s="396">
        <v>12716</v>
      </c>
      <c r="Z20" s="399" t="str">
        <f t="shared" si="2"/>
        <v>合致</v>
      </c>
    </row>
    <row r="21" spans="1:26" s="13" customFormat="1" ht="18" customHeight="1" x14ac:dyDescent="0.15">
      <c r="A21" s="12">
        <f t="shared" si="3"/>
        <v>12</v>
      </c>
      <c r="B21" s="121" t="s">
        <v>99</v>
      </c>
      <c r="C21" s="323"/>
      <c r="D21" s="50"/>
      <c r="E21" s="56"/>
      <c r="F21" s="21"/>
      <c r="G21" s="50">
        <v>194</v>
      </c>
      <c r="H21" s="56">
        <v>398</v>
      </c>
      <c r="I21" s="21">
        <v>151</v>
      </c>
      <c r="J21" s="19">
        <v>233</v>
      </c>
      <c r="K21" s="20">
        <f t="shared" si="28"/>
        <v>976</v>
      </c>
      <c r="L21" s="62">
        <v>2064</v>
      </c>
      <c r="M21" s="68">
        <v>6806</v>
      </c>
      <c r="N21" s="19">
        <v>11924</v>
      </c>
      <c r="O21" s="20">
        <f t="shared" si="9"/>
        <v>20794</v>
      </c>
      <c r="P21" s="62">
        <v>9429</v>
      </c>
      <c r="Q21" s="68">
        <v>6736</v>
      </c>
      <c r="R21" s="50">
        <v>2915</v>
      </c>
      <c r="S21" s="56">
        <v>5140</v>
      </c>
      <c r="T21" s="21">
        <v>3758</v>
      </c>
      <c r="U21" s="50">
        <v>549</v>
      </c>
      <c r="V21" s="20">
        <f t="shared" si="10"/>
        <v>28527</v>
      </c>
      <c r="W21" s="21">
        <f t="shared" si="11"/>
        <v>50297</v>
      </c>
      <c r="X21" s="21">
        <v>497</v>
      </c>
      <c r="Y21" s="396">
        <v>49800</v>
      </c>
      <c r="Z21" s="400">
        <f>IF(Y21=W21,"合致",W21-Y21)</f>
        <v>497</v>
      </c>
    </row>
    <row r="22" spans="1:26" s="13" customFormat="1" ht="18" customHeight="1" x14ac:dyDescent="0.15">
      <c r="A22" s="12">
        <f t="shared" si="3"/>
        <v>13</v>
      </c>
      <c r="B22" s="129" t="s">
        <v>31</v>
      </c>
      <c r="C22" s="386"/>
      <c r="D22" s="387"/>
      <c r="E22" s="388"/>
      <c r="F22" s="389"/>
      <c r="G22" s="387">
        <v>303</v>
      </c>
      <c r="H22" s="388">
        <v>1350</v>
      </c>
      <c r="I22" s="389">
        <v>605</v>
      </c>
      <c r="J22" s="390">
        <v>3530</v>
      </c>
      <c r="K22" s="391">
        <f t="shared" ref="K22" si="29">SUM(D22:J22)</f>
        <v>5788</v>
      </c>
      <c r="L22" s="392">
        <v>1390</v>
      </c>
      <c r="M22" s="393">
        <v>3811</v>
      </c>
      <c r="N22" s="390">
        <v>4496</v>
      </c>
      <c r="O22" s="391">
        <f t="shared" ref="O22" si="30">SUM(L22:N22)</f>
        <v>9697</v>
      </c>
      <c r="P22" s="392">
        <v>515</v>
      </c>
      <c r="Q22" s="393"/>
      <c r="R22" s="387"/>
      <c r="S22" s="388"/>
      <c r="T22" s="389"/>
      <c r="U22" s="387"/>
      <c r="V22" s="391">
        <f t="shared" ref="V22" si="31">SUM(P22:U22)</f>
        <v>515</v>
      </c>
      <c r="W22" s="389">
        <f t="shared" si="11"/>
        <v>16000</v>
      </c>
      <c r="X22" s="389"/>
      <c r="Y22" s="397">
        <v>16000</v>
      </c>
      <c r="Z22" s="399" t="str">
        <f t="shared" ref="Z22:Z36" si="32">IF(Y22=W22,"合致",W22-Y22)</f>
        <v>合致</v>
      </c>
    </row>
    <row r="23" spans="1:26" s="13" customFormat="1" ht="18" customHeight="1" x14ac:dyDescent="0.15">
      <c r="A23" s="266">
        <f t="shared" si="3"/>
        <v>14</v>
      </c>
      <c r="B23" s="129" t="s">
        <v>34</v>
      </c>
      <c r="C23" s="325"/>
      <c r="D23" s="50"/>
      <c r="E23" s="56"/>
      <c r="F23" s="280">
        <v>47</v>
      </c>
      <c r="G23" s="50">
        <v>103</v>
      </c>
      <c r="H23" s="56">
        <v>678</v>
      </c>
      <c r="I23" s="21">
        <v>2256</v>
      </c>
      <c r="J23" s="19">
        <v>2106</v>
      </c>
      <c r="K23" s="20">
        <f t="shared" ref="K23:K26" si="33">SUM(D23:J23)</f>
        <v>5190</v>
      </c>
      <c r="L23" s="62">
        <v>1678</v>
      </c>
      <c r="M23" s="68">
        <v>2995</v>
      </c>
      <c r="N23" s="19">
        <v>5903</v>
      </c>
      <c r="O23" s="134">
        <f t="shared" ref="O23" si="34">SUM(L23:N23)</f>
        <v>10576</v>
      </c>
      <c r="P23" s="62">
        <v>4004</v>
      </c>
      <c r="Q23" s="68">
        <v>1126</v>
      </c>
      <c r="R23" s="50">
        <v>104</v>
      </c>
      <c r="S23" s="56"/>
      <c r="T23" s="21"/>
      <c r="U23" s="50"/>
      <c r="V23" s="20">
        <f t="shared" ref="V23:V26" si="35">SUM(P23:U23)</f>
        <v>5234</v>
      </c>
      <c r="W23" s="21">
        <f t="shared" si="11"/>
        <v>21000</v>
      </c>
      <c r="X23" s="21"/>
      <c r="Y23" s="396">
        <v>21000</v>
      </c>
      <c r="Z23" s="399" t="str">
        <f t="shared" si="32"/>
        <v>合致</v>
      </c>
    </row>
    <row r="24" spans="1:26" s="13" customFormat="1" ht="18" customHeight="1" x14ac:dyDescent="0.15">
      <c r="A24" s="12">
        <f t="shared" si="3"/>
        <v>15</v>
      </c>
      <c r="B24" s="121" t="s">
        <v>89</v>
      </c>
      <c r="C24" s="325"/>
      <c r="D24" s="130"/>
      <c r="E24" s="131"/>
      <c r="F24" s="132"/>
      <c r="G24" s="130"/>
      <c r="H24" s="131"/>
      <c r="I24" s="132"/>
      <c r="J24" s="19"/>
      <c r="K24" s="20">
        <f t="shared" si="33"/>
        <v>0</v>
      </c>
      <c r="L24" s="62">
        <v>251</v>
      </c>
      <c r="M24" s="68">
        <v>749</v>
      </c>
      <c r="N24" s="19"/>
      <c r="O24" s="20">
        <f>SUM(L24:N24)</f>
        <v>1000</v>
      </c>
      <c r="P24" s="62"/>
      <c r="Q24" s="68"/>
      <c r="R24" s="50"/>
      <c r="S24" s="56"/>
      <c r="T24" s="21"/>
      <c r="U24" s="50"/>
      <c r="V24" s="20">
        <f>SUM(P24:U24)</f>
        <v>0</v>
      </c>
      <c r="W24" s="21">
        <f>+K24+O24+V24</f>
        <v>1000</v>
      </c>
      <c r="X24" s="21"/>
      <c r="Y24" s="396">
        <v>1000</v>
      </c>
      <c r="Z24" s="399" t="str">
        <f t="shared" si="32"/>
        <v>合致</v>
      </c>
    </row>
    <row r="25" spans="1:26" s="13" customFormat="1" ht="18" customHeight="1" x14ac:dyDescent="0.15">
      <c r="A25" s="12">
        <f t="shared" si="3"/>
        <v>16</v>
      </c>
      <c r="B25" s="121" t="s">
        <v>90</v>
      </c>
      <c r="C25" s="325"/>
      <c r="D25" s="130"/>
      <c r="E25" s="131"/>
      <c r="F25" s="132"/>
      <c r="G25" s="130"/>
      <c r="H25" s="131"/>
      <c r="I25" s="132"/>
      <c r="J25" s="19">
        <v>105</v>
      </c>
      <c r="K25" s="20">
        <f t="shared" si="33"/>
        <v>105</v>
      </c>
      <c r="L25" s="62">
        <v>895</v>
      </c>
      <c r="M25" s="68"/>
      <c r="N25" s="19"/>
      <c r="O25" s="20">
        <f>SUM(L25:N25)</f>
        <v>895</v>
      </c>
      <c r="P25" s="316"/>
      <c r="Q25" s="68"/>
      <c r="R25" s="50"/>
      <c r="S25" s="56"/>
      <c r="T25" s="21"/>
      <c r="U25" s="50"/>
      <c r="V25" s="20">
        <f>SUM(P25:U25)</f>
        <v>0</v>
      </c>
      <c r="W25" s="21">
        <f>+K25+O25+V25</f>
        <v>1000</v>
      </c>
      <c r="X25" s="21"/>
      <c r="Y25" s="396">
        <v>1000</v>
      </c>
      <c r="Z25" s="399" t="str">
        <f t="shared" si="32"/>
        <v>合致</v>
      </c>
    </row>
    <row r="26" spans="1:26" s="13" customFormat="1" ht="18" customHeight="1" x14ac:dyDescent="0.15">
      <c r="A26" s="153">
        <f t="shared" si="3"/>
        <v>17</v>
      </c>
      <c r="B26" s="154" t="s">
        <v>85</v>
      </c>
      <c r="C26" s="331"/>
      <c r="D26" s="100"/>
      <c r="E26" s="101"/>
      <c r="F26" s="102"/>
      <c r="G26" s="100"/>
      <c r="H26" s="101"/>
      <c r="I26" s="102"/>
      <c r="J26" s="103"/>
      <c r="K26" s="104">
        <f t="shared" si="33"/>
        <v>0</v>
      </c>
      <c r="L26" s="105"/>
      <c r="M26" s="106"/>
      <c r="N26" s="103">
        <v>1300</v>
      </c>
      <c r="O26" s="104">
        <f t="shared" ref="O26" si="36">SUM(L26:N26)</f>
        <v>1300</v>
      </c>
      <c r="P26" s="105">
        <v>200</v>
      </c>
      <c r="Q26" s="106"/>
      <c r="R26" s="100"/>
      <c r="S26" s="101"/>
      <c r="T26" s="102"/>
      <c r="U26" s="100"/>
      <c r="V26" s="104">
        <f t="shared" si="35"/>
        <v>200</v>
      </c>
      <c r="W26" s="102">
        <f>+K26+O26+V26</f>
        <v>1500</v>
      </c>
      <c r="X26" s="102"/>
      <c r="Y26" s="396">
        <v>1500</v>
      </c>
      <c r="Z26" s="399" t="str">
        <f t="shared" si="32"/>
        <v>合致</v>
      </c>
    </row>
    <row r="27" spans="1:26" s="13" customFormat="1" ht="18" customHeight="1" x14ac:dyDescent="0.15">
      <c r="A27" s="12">
        <f t="shared" si="3"/>
        <v>18</v>
      </c>
      <c r="B27" s="146" t="s">
        <v>35</v>
      </c>
      <c r="C27" s="326"/>
      <c r="D27" s="138"/>
      <c r="E27" s="139"/>
      <c r="F27" s="140"/>
      <c r="G27" s="138"/>
      <c r="H27" s="139"/>
      <c r="I27" s="140">
        <v>425</v>
      </c>
      <c r="J27" s="141">
        <v>1107</v>
      </c>
      <c r="K27" s="142">
        <f t="shared" ref="K27" si="37">SUM(D27:J27)</f>
        <v>1532</v>
      </c>
      <c r="L27" s="143">
        <v>1257</v>
      </c>
      <c r="M27" s="144">
        <v>2371</v>
      </c>
      <c r="N27" s="141">
        <v>1507</v>
      </c>
      <c r="O27" s="142">
        <f t="shared" ref="O27" si="38">SUM(L27:N27)</f>
        <v>5135</v>
      </c>
      <c r="P27" s="143">
        <v>2980</v>
      </c>
      <c r="Q27" s="144">
        <v>1777</v>
      </c>
      <c r="R27" s="138">
        <v>229</v>
      </c>
      <c r="S27" s="139">
        <v>147</v>
      </c>
      <c r="T27" s="140"/>
      <c r="U27" s="138"/>
      <c r="V27" s="142">
        <f t="shared" ref="V27" si="39">SUM(P27:U27)</f>
        <v>5133</v>
      </c>
      <c r="W27" s="140">
        <f t="shared" ref="W27:W28" si="40">+K27+O27+V27</f>
        <v>11800</v>
      </c>
      <c r="X27" s="140"/>
      <c r="Y27" s="396">
        <v>11800</v>
      </c>
      <c r="Z27" s="399" t="str">
        <f t="shared" si="32"/>
        <v>合致</v>
      </c>
    </row>
    <row r="28" spans="1:26" s="13" customFormat="1" ht="18" customHeight="1" x14ac:dyDescent="0.15">
      <c r="A28" s="12">
        <f t="shared" si="3"/>
        <v>19</v>
      </c>
      <c r="B28" s="121" t="s">
        <v>37</v>
      </c>
      <c r="C28" s="323"/>
      <c r="D28" s="50"/>
      <c r="E28" s="56"/>
      <c r="F28" s="21"/>
      <c r="G28" s="50"/>
      <c r="H28" s="56">
        <v>268</v>
      </c>
      <c r="I28" s="21">
        <v>36</v>
      </c>
      <c r="J28" s="19">
        <v>99</v>
      </c>
      <c r="K28" s="20">
        <f t="shared" ref="K28" si="41">SUM(D28:J28)</f>
        <v>403</v>
      </c>
      <c r="L28" s="62">
        <v>783</v>
      </c>
      <c r="M28" s="68">
        <v>4164</v>
      </c>
      <c r="N28" s="19">
        <v>3033</v>
      </c>
      <c r="O28" s="20">
        <f t="shared" ref="O28:O29" si="42">SUM(L28:N28)</f>
        <v>7980</v>
      </c>
      <c r="P28" s="62">
        <v>6144</v>
      </c>
      <c r="Q28" s="68">
        <v>883</v>
      </c>
      <c r="R28" s="50"/>
      <c r="S28" s="56"/>
      <c r="T28" s="21"/>
      <c r="U28" s="50"/>
      <c r="V28" s="20">
        <f t="shared" ref="V28" si="43">SUM(P28:U28)</f>
        <v>7027</v>
      </c>
      <c r="W28" s="21">
        <f t="shared" si="40"/>
        <v>15410</v>
      </c>
      <c r="X28" s="21"/>
      <c r="Y28" s="396">
        <v>15410</v>
      </c>
      <c r="Z28" s="399" t="str">
        <f t="shared" si="32"/>
        <v>合致</v>
      </c>
    </row>
    <row r="29" spans="1:26" s="13" customFormat="1" ht="18" customHeight="1" x14ac:dyDescent="0.15">
      <c r="A29" s="12">
        <v>21</v>
      </c>
      <c r="B29" s="121" t="s">
        <v>180</v>
      </c>
      <c r="C29" s="327"/>
      <c r="D29" s="302"/>
      <c r="E29" s="303"/>
      <c r="F29" s="301"/>
      <c r="G29" s="302"/>
      <c r="H29" s="303"/>
      <c r="I29" s="301"/>
      <c r="J29" s="299"/>
      <c r="K29" s="300">
        <f t="shared" ref="K29:K30" si="44">SUM(D29:J29)</f>
        <v>0</v>
      </c>
      <c r="L29" s="304"/>
      <c r="M29" s="305"/>
      <c r="N29" s="299"/>
      <c r="O29" s="300">
        <f t="shared" si="42"/>
        <v>0</v>
      </c>
      <c r="P29" s="304">
        <v>2000</v>
      </c>
      <c r="Q29" s="305"/>
      <c r="R29" s="302"/>
      <c r="S29" s="303"/>
      <c r="T29" s="301"/>
      <c r="U29" s="302"/>
      <c r="V29" s="300">
        <f>SUM(P29:U29)</f>
        <v>2000</v>
      </c>
      <c r="W29" s="301">
        <f>+K29+O29+V29</f>
        <v>2000</v>
      </c>
      <c r="X29" s="301"/>
      <c r="Y29" s="396">
        <v>2000</v>
      </c>
      <c r="Z29" s="399" t="str">
        <f t="shared" si="32"/>
        <v>合致</v>
      </c>
    </row>
    <row r="30" spans="1:26" s="13" customFormat="1" ht="18" customHeight="1" x14ac:dyDescent="0.15">
      <c r="A30" s="12">
        <v>22</v>
      </c>
      <c r="B30" s="121" t="s">
        <v>149</v>
      </c>
      <c r="C30" s="327"/>
      <c r="D30" s="302"/>
      <c r="E30" s="303"/>
      <c r="F30" s="301"/>
      <c r="G30" s="302"/>
      <c r="H30" s="303"/>
      <c r="I30" s="301"/>
      <c r="J30" s="299"/>
      <c r="K30" s="300">
        <f t="shared" si="44"/>
        <v>0</v>
      </c>
      <c r="L30" s="304">
        <v>230</v>
      </c>
      <c r="M30" s="305">
        <v>1128</v>
      </c>
      <c r="N30" s="299">
        <v>4323</v>
      </c>
      <c r="O30" s="300">
        <f>SUM(L30:N30)</f>
        <v>5681</v>
      </c>
      <c r="P30" s="304">
        <v>4138</v>
      </c>
      <c r="Q30" s="305">
        <v>2445</v>
      </c>
      <c r="R30" s="302">
        <v>570</v>
      </c>
      <c r="S30" s="303">
        <v>353</v>
      </c>
      <c r="T30" s="301"/>
      <c r="U30" s="302"/>
      <c r="V30" s="300">
        <f t="shared" ref="V30" si="45">SUM(P30:U30)</f>
        <v>7506</v>
      </c>
      <c r="W30" s="301">
        <f>+K30+O30+V30</f>
        <v>13187</v>
      </c>
      <c r="X30" s="301">
        <v>187</v>
      </c>
      <c r="Y30" s="396">
        <v>13000</v>
      </c>
      <c r="Z30" s="400">
        <f t="shared" si="32"/>
        <v>187</v>
      </c>
    </row>
    <row r="31" spans="1:26" s="13" customFormat="1" ht="18" customHeight="1" x14ac:dyDescent="0.15">
      <c r="A31" s="12">
        <v>23</v>
      </c>
      <c r="B31" s="306" t="s">
        <v>39</v>
      </c>
      <c r="C31" s="327"/>
      <c r="D31" s="302"/>
      <c r="E31" s="303"/>
      <c r="F31" s="301"/>
      <c r="G31" s="302"/>
      <c r="H31" s="303">
        <v>168</v>
      </c>
      <c r="I31" s="301">
        <v>161</v>
      </c>
      <c r="J31" s="299">
        <v>1896</v>
      </c>
      <c r="K31" s="300">
        <f t="shared" ref="K31" si="46">SUM(D31:J31)</f>
        <v>2225</v>
      </c>
      <c r="L31" s="304">
        <v>3009</v>
      </c>
      <c r="M31" s="305">
        <v>3453</v>
      </c>
      <c r="N31" s="299">
        <v>3552</v>
      </c>
      <c r="O31" s="300">
        <f>SUM(L31:N31)</f>
        <v>10014</v>
      </c>
      <c r="P31" s="304">
        <v>2014</v>
      </c>
      <c r="Q31" s="305">
        <v>47</v>
      </c>
      <c r="R31" s="302"/>
      <c r="S31" s="303"/>
      <c r="T31" s="301"/>
      <c r="U31" s="302"/>
      <c r="V31" s="300">
        <f>SUM(P31:U31)</f>
        <v>2061</v>
      </c>
      <c r="W31" s="301">
        <f>+K31+O31+V31</f>
        <v>14300</v>
      </c>
      <c r="X31" s="301"/>
      <c r="Y31" s="396">
        <v>14300</v>
      </c>
      <c r="Z31" s="399" t="str">
        <f t="shared" si="32"/>
        <v>合致</v>
      </c>
    </row>
    <row r="32" spans="1:26" s="13" customFormat="1" ht="18" customHeight="1" x14ac:dyDescent="0.15">
      <c r="A32" s="12">
        <v>24</v>
      </c>
      <c r="B32" s="308" t="s">
        <v>41</v>
      </c>
      <c r="C32" s="328"/>
      <c r="D32" s="309"/>
      <c r="E32" s="310"/>
      <c r="F32" s="311"/>
      <c r="G32" s="309">
        <v>130</v>
      </c>
      <c r="H32" s="310">
        <v>493</v>
      </c>
      <c r="I32" s="311">
        <v>620</v>
      </c>
      <c r="J32" s="312">
        <v>1088</v>
      </c>
      <c r="K32" s="307">
        <f t="shared" ref="K32" si="47">SUM(D32:J32)</f>
        <v>2331</v>
      </c>
      <c r="L32" s="313">
        <v>604</v>
      </c>
      <c r="M32" s="314">
        <v>916</v>
      </c>
      <c r="N32" s="312">
        <v>864</v>
      </c>
      <c r="O32" s="307">
        <f>SUM(L32:N32)</f>
        <v>2384</v>
      </c>
      <c r="P32" s="313">
        <v>585</v>
      </c>
      <c r="Q32" s="314"/>
      <c r="R32" s="309"/>
      <c r="S32" s="310"/>
      <c r="T32" s="311"/>
      <c r="U32" s="309"/>
      <c r="V32" s="307">
        <f>SUM(P32:U32)</f>
        <v>585</v>
      </c>
      <c r="W32" s="311">
        <f>+K32+O32+V32</f>
        <v>5300</v>
      </c>
      <c r="X32" s="311"/>
      <c r="Y32" s="396">
        <v>5300</v>
      </c>
      <c r="Z32" s="399" t="str">
        <f t="shared" si="32"/>
        <v>合致</v>
      </c>
    </row>
    <row r="33" spans="1:26" s="13" customFormat="1" ht="18" customHeight="1" x14ac:dyDescent="0.15">
      <c r="A33" s="12">
        <v>25</v>
      </c>
      <c r="B33" s="219" t="s">
        <v>42</v>
      </c>
      <c r="C33" s="329"/>
      <c r="D33" s="50"/>
      <c r="E33" s="56"/>
      <c r="F33" s="21"/>
      <c r="G33" s="50"/>
      <c r="H33" s="56"/>
      <c r="I33" s="21"/>
      <c r="J33" s="19"/>
      <c r="K33" s="20">
        <f t="shared" ref="K33:K34" si="48">SUM(D33:J33)</f>
        <v>0</v>
      </c>
      <c r="L33" s="62">
        <v>1937</v>
      </c>
      <c r="M33" s="68">
        <v>1263</v>
      </c>
      <c r="N33" s="19"/>
      <c r="O33" s="20">
        <f t="shared" ref="O33:O34" si="49">SUM(L33:N33)</f>
        <v>3200</v>
      </c>
      <c r="P33" s="62"/>
      <c r="Q33" s="68"/>
      <c r="R33" s="50"/>
      <c r="S33" s="56"/>
      <c r="T33" s="21"/>
      <c r="U33" s="50"/>
      <c r="V33" s="20">
        <f t="shared" ref="V33:V34" si="50">SUM(P33:U33)</f>
        <v>0</v>
      </c>
      <c r="W33" s="21">
        <f t="shared" ref="W33:W34" si="51">+K33+O33+V33</f>
        <v>3200</v>
      </c>
      <c r="X33" s="21"/>
      <c r="Y33" s="396">
        <v>3200</v>
      </c>
      <c r="Z33" s="399" t="str">
        <f t="shared" si="32"/>
        <v>合致</v>
      </c>
    </row>
    <row r="34" spans="1:26" s="13" customFormat="1" ht="18" customHeight="1" x14ac:dyDescent="0.15">
      <c r="A34" s="12">
        <v>26</v>
      </c>
      <c r="B34" s="219" t="s">
        <v>43</v>
      </c>
      <c r="C34" s="329"/>
      <c r="D34" s="220"/>
      <c r="E34" s="221"/>
      <c r="F34" s="222"/>
      <c r="G34" s="220"/>
      <c r="H34" s="221"/>
      <c r="I34" s="222"/>
      <c r="J34" s="223"/>
      <c r="K34" s="224">
        <f t="shared" si="48"/>
        <v>0</v>
      </c>
      <c r="L34" s="225">
        <v>1000</v>
      </c>
      <c r="M34" s="226">
        <v>2000</v>
      </c>
      <c r="N34" s="223"/>
      <c r="O34" s="224">
        <f t="shared" si="49"/>
        <v>3000</v>
      </c>
      <c r="P34" s="225"/>
      <c r="Q34" s="226"/>
      <c r="R34" s="220"/>
      <c r="S34" s="221"/>
      <c r="T34" s="222"/>
      <c r="U34" s="220"/>
      <c r="V34" s="224">
        <f t="shared" si="50"/>
        <v>0</v>
      </c>
      <c r="W34" s="222">
        <f t="shared" si="51"/>
        <v>3000</v>
      </c>
      <c r="X34" s="222"/>
      <c r="Y34" s="396">
        <v>3000</v>
      </c>
      <c r="Z34" s="399" t="str">
        <f t="shared" si="32"/>
        <v>合致</v>
      </c>
    </row>
    <row r="35" spans="1:26" s="13" customFormat="1" ht="18" customHeight="1" x14ac:dyDescent="0.15">
      <c r="A35" s="12">
        <v>27</v>
      </c>
      <c r="B35" s="121" t="s">
        <v>44</v>
      </c>
      <c r="C35" s="323"/>
      <c r="D35" s="50"/>
      <c r="E35" s="56"/>
      <c r="F35" s="21"/>
      <c r="G35" s="50">
        <v>346</v>
      </c>
      <c r="H35" s="56">
        <v>1289</v>
      </c>
      <c r="I35" s="21">
        <v>997</v>
      </c>
      <c r="J35" s="19">
        <v>619</v>
      </c>
      <c r="K35" s="20">
        <f t="shared" ref="K35" si="52">SUM(D35:J35)</f>
        <v>3251</v>
      </c>
      <c r="L35" s="62">
        <v>648</v>
      </c>
      <c r="M35" s="68">
        <v>1429</v>
      </c>
      <c r="N35" s="19">
        <v>2980</v>
      </c>
      <c r="O35" s="20">
        <f t="shared" ref="O35" si="53">SUM(L35:N35)</f>
        <v>5057</v>
      </c>
      <c r="P35" s="62">
        <v>3919</v>
      </c>
      <c r="Q35" s="68">
        <v>773</v>
      </c>
      <c r="R35" s="50"/>
      <c r="S35" s="56"/>
      <c r="T35" s="21"/>
      <c r="U35" s="50"/>
      <c r="V35" s="20">
        <f t="shared" ref="V35" si="54">SUM(P35:U35)</f>
        <v>4692</v>
      </c>
      <c r="W35" s="21">
        <f t="shared" si="11"/>
        <v>13000</v>
      </c>
      <c r="X35" s="21"/>
      <c r="Y35" s="396">
        <v>13000</v>
      </c>
      <c r="Z35" s="399" t="str">
        <f t="shared" si="32"/>
        <v>合致</v>
      </c>
    </row>
    <row r="36" spans="1:26" s="13" customFormat="1" ht="18" customHeight="1" x14ac:dyDescent="0.15">
      <c r="A36" s="12">
        <f t="shared" si="3"/>
        <v>28</v>
      </c>
      <c r="B36" s="122" t="s">
        <v>136</v>
      </c>
      <c r="C36" s="330"/>
      <c r="D36" s="51"/>
      <c r="E36" s="57"/>
      <c r="F36" s="27"/>
      <c r="G36" s="51">
        <v>448</v>
      </c>
      <c r="H36" s="57">
        <v>1941</v>
      </c>
      <c r="I36" s="27">
        <v>3049</v>
      </c>
      <c r="J36" s="25">
        <v>7105</v>
      </c>
      <c r="K36" s="26">
        <f>SUM(D36:J36)</f>
        <v>12543</v>
      </c>
      <c r="L36" s="63">
        <v>5214</v>
      </c>
      <c r="M36" s="69">
        <v>4442</v>
      </c>
      <c r="N36" s="25">
        <v>6143</v>
      </c>
      <c r="O36" s="26">
        <f>SUM(L36:N36)</f>
        <v>15799</v>
      </c>
      <c r="P36" s="63">
        <v>3478</v>
      </c>
      <c r="Q36" s="69">
        <v>188</v>
      </c>
      <c r="R36" s="51"/>
      <c r="S36" s="57"/>
      <c r="T36" s="27"/>
      <c r="U36" s="51"/>
      <c r="V36" s="26">
        <f>SUM(P36:U36)</f>
        <v>3666</v>
      </c>
      <c r="W36" s="27">
        <f>+K36+O36+V36</f>
        <v>32008</v>
      </c>
      <c r="X36" s="27">
        <v>208</v>
      </c>
      <c r="Y36" s="396">
        <v>31800</v>
      </c>
      <c r="Z36" s="400">
        <f t="shared" si="32"/>
        <v>208</v>
      </c>
    </row>
    <row r="37" spans="1:26" s="22" customFormat="1" ht="18" customHeight="1" x14ac:dyDescent="0.15">
      <c r="A37" s="28"/>
      <c r="B37" s="127" t="s">
        <v>95</v>
      </c>
      <c r="C37" s="335">
        <f t="shared" ref="C37:J37" si="55">SUM(C7:C36)</f>
        <v>0</v>
      </c>
      <c r="D37" s="52">
        <f t="shared" si="55"/>
        <v>320</v>
      </c>
      <c r="E37" s="58">
        <f t="shared" si="55"/>
        <v>1461</v>
      </c>
      <c r="F37" s="32">
        <f t="shared" si="55"/>
        <v>6051</v>
      </c>
      <c r="G37" s="52">
        <f t="shared" si="55"/>
        <v>12787</v>
      </c>
      <c r="H37" s="58">
        <f t="shared" si="55"/>
        <v>20483</v>
      </c>
      <c r="I37" s="32">
        <f t="shared" si="55"/>
        <v>22325</v>
      </c>
      <c r="J37" s="30">
        <f t="shared" si="55"/>
        <v>32291</v>
      </c>
      <c r="K37" s="31">
        <f>SUM(C37:J37)</f>
        <v>95718</v>
      </c>
      <c r="L37" s="64">
        <f>SUM(L7:L36)</f>
        <v>31662</v>
      </c>
      <c r="M37" s="70">
        <f>SUM(M7:M36)</f>
        <v>66960</v>
      </c>
      <c r="N37" s="30">
        <f>SUM(N7:N36)</f>
        <v>74173</v>
      </c>
      <c r="O37" s="31">
        <f>SUM(L37:N37)</f>
        <v>172795</v>
      </c>
      <c r="P37" s="64">
        <f t="shared" ref="P37:U37" si="56">SUM(P7:P36)</f>
        <v>61789</v>
      </c>
      <c r="Q37" s="70">
        <f t="shared" si="56"/>
        <v>21126</v>
      </c>
      <c r="R37" s="52">
        <f t="shared" si="56"/>
        <v>6202</v>
      </c>
      <c r="S37" s="58">
        <f t="shared" si="56"/>
        <v>5640</v>
      </c>
      <c r="T37" s="32">
        <f t="shared" si="56"/>
        <v>3758</v>
      </c>
      <c r="U37" s="52">
        <f t="shared" si="56"/>
        <v>549</v>
      </c>
      <c r="V37" s="31">
        <f>SUM(P37:U37)</f>
        <v>99064</v>
      </c>
      <c r="W37" s="32">
        <f>+K37+O37+V37</f>
        <v>367577</v>
      </c>
      <c r="X37" s="32">
        <f>SUM(X7:X36)</f>
        <v>892</v>
      </c>
      <c r="Y37" s="398">
        <f>SUM(Y7:Y36)</f>
        <v>366685</v>
      </c>
      <c r="Z37" s="111"/>
    </row>
    <row r="38" spans="1:26" s="13" customFormat="1" ht="18" customHeight="1" thickBot="1" x14ac:dyDescent="0.2">
      <c r="A38" s="12"/>
      <c r="B38" s="125" t="s">
        <v>51</v>
      </c>
      <c r="C38" s="334"/>
      <c r="D38" s="53"/>
      <c r="E38" s="59"/>
      <c r="F38" s="36"/>
      <c r="G38" s="53">
        <v>315</v>
      </c>
      <c r="H38" s="59">
        <v>411</v>
      </c>
      <c r="I38" s="36">
        <v>269</v>
      </c>
      <c r="J38" s="34">
        <v>361</v>
      </c>
      <c r="K38" s="35">
        <f>SUM(D38:J38)</f>
        <v>1356</v>
      </c>
      <c r="L38" s="65">
        <v>475</v>
      </c>
      <c r="M38" s="71">
        <v>141</v>
      </c>
      <c r="N38" s="34">
        <v>13</v>
      </c>
      <c r="O38" s="35">
        <f t="shared" si="9"/>
        <v>629</v>
      </c>
      <c r="P38" s="65"/>
      <c r="Q38" s="71"/>
      <c r="R38" s="53"/>
      <c r="S38" s="59"/>
      <c r="T38" s="36"/>
      <c r="U38" s="53"/>
      <c r="V38" s="35">
        <f t="shared" si="10"/>
        <v>0</v>
      </c>
      <c r="W38" s="36">
        <f t="shared" si="11"/>
        <v>1985</v>
      </c>
      <c r="X38" s="36"/>
      <c r="Y38" s="396"/>
    </row>
    <row r="39" spans="1:26" s="22" customFormat="1" ht="18" customHeight="1" x14ac:dyDescent="0.15">
      <c r="A39" s="28"/>
      <c r="B39" s="126" t="s">
        <v>133</v>
      </c>
      <c r="C39" s="336">
        <f>+C38+C37</f>
        <v>0</v>
      </c>
      <c r="D39" s="54">
        <f>+D38+D37</f>
        <v>320</v>
      </c>
      <c r="E39" s="60">
        <f t="shared" ref="E39:V39" si="57">+E38+E37</f>
        <v>1461</v>
      </c>
      <c r="F39" s="41">
        <f>+F38+F37</f>
        <v>6051</v>
      </c>
      <c r="G39" s="54">
        <f t="shared" si="57"/>
        <v>13102</v>
      </c>
      <c r="H39" s="60">
        <f t="shared" si="57"/>
        <v>20894</v>
      </c>
      <c r="I39" s="41">
        <f t="shared" si="57"/>
        <v>22594</v>
      </c>
      <c r="J39" s="39">
        <f t="shared" si="57"/>
        <v>32652</v>
      </c>
      <c r="K39" s="40">
        <f>+K38+K37</f>
        <v>97074</v>
      </c>
      <c r="L39" s="66">
        <f t="shared" si="57"/>
        <v>32137</v>
      </c>
      <c r="M39" s="72">
        <f t="shared" si="57"/>
        <v>67101</v>
      </c>
      <c r="N39" s="39">
        <f t="shared" si="57"/>
        <v>74186</v>
      </c>
      <c r="O39" s="40">
        <f>+O38+O37</f>
        <v>173424</v>
      </c>
      <c r="P39" s="66">
        <f t="shared" si="57"/>
        <v>61789</v>
      </c>
      <c r="Q39" s="72">
        <f t="shared" si="57"/>
        <v>21126</v>
      </c>
      <c r="R39" s="54">
        <f t="shared" si="57"/>
        <v>6202</v>
      </c>
      <c r="S39" s="60">
        <f t="shared" si="57"/>
        <v>5640</v>
      </c>
      <c r="T39" s="41">
        <f t="shared" si="57"/>
        <v>3758</v>
      </c>
      <c r="U39" s="54">
        <f t="shared" si="57"/>
        <v>549</v>
      </c>
      <c r="V39" s="40">
        <f t="shared" si="57"/>
        <v>99064</v>
      </c>
      <c r="W39" s="41">
        <f>+W38+W37</f>
        <v>369562</v>
      </c>
      <c r="X39" s="41">
        <f>+X38+X37</f>
        <v>892</v>
      </c>
      <c r="Y39" s="396"/>
    </row>
    <row r="40" spans="1:26" s="13" customFormat="1" ht="18" customHeight="1" x14ac:dyDescent="0.15">
      <c r="A40" s="12"/>
      <c r="B40" s="413" t="s">
        <v>185</v>
      </c>
      <c r="C40" s="328"/>
      <c r="D40" s="309"/>
      <c r="E40" s="310"/>
      <c r="F40" s="311"/>
      <c r="G40" s="309"/>
      <c r="H40" s="310"/>
      <c r="I40" s="311"/>
      <c r="J40" s="312">
        <v>630</v>
      </c>
      <c r="K40" s="307">
        <f>SUM(D40:J40)</f>
        <v>630</v>
      </c>
      <c r="L40" s="313"/>
      <c r="M40" s="314"/>
      <c r="N40" s="312"/>
      <c r="O40" s="307">
        <f>SUM(L40:N40)</f>
        <v>0</v>
      </c>
      <c r="P40" s="313">
        <v>630</v>
      </c>
      <c r="Q40" s="314"/>
      <c r="R40" s="309"/>
      <c r="S40" s="310"/>
      <c r="T40" s="311"/>
      <c r="U40" s="309"/>
      <c r="V40" s="307">
        <f>SUM(P40:U40)</f>
        <v>630</v>
      </c>
      <c r="W40" s="311">
        <f>+K40+O40+V40</f>
        <v>1260</v>
      </c>
      <c r="X40" s="311"/>
      <c r="Y40" s="396"/>
    </row>
    <row r="41" spans="1:26" s="13" customFormat="1" ht="18" customHeight="1" x14ac:dyDescent="0.15">
      <c r="A41" s="12"/>
      <c r="B41" s="414" t="s">
        <v>191</v>
      </c>
      <c r="C41" s="325"/>
      <c r="D41" s="130"/>
      <c r="E41" s="131"/>
      <c r="F41" s="132"/>
      <c r="G41" s="130"/>
      <c r="H41" s="131"/>
      <c r="I41" s="132">
        <v>90</v>
      </c>
      <c r="J41" s="133"/>
      <c r="K41" s="134">
        <f>SUM(C41:J41)</f>
        <v>90</v>
      </c>
      <c r="L41" s="135"/>
      <c r="M41" s="136"/>
      <c r="N41" s="133"/>
      <c r="O41" s="134">
        <f>SUM(L41:N41)</f>
        <v>0</v>
      </c>
      <c r="P41" s="135"/>
      <c r="Q41" s="136"/>
      <c r="R41" s="130"/>
      <c r="S41" s="131"/>
      <c r="T41" s="132"/>
      <c r="U41" s="130"/>
      <c r="V41" s="134">
        <f t="shared" ref="V41" si="58">SUM(P41:U41)</f>
        <v>0</v>
      </c>
      <c r="W41" s="132">
        <f>+K41+O41+V41</f>
        <v>90</v>
      </c>
      <c r="X41" s="132"/>
      <c r="Y41" s="396"/>
      <c r="Z41" s="400">
        <v>90</v>
      </c>
    </row>
    <row r="42" spans="1:26" x14ac:dyDescent="0.15">
      <c r="B42" s="415" t="s">
        <v>192</v>
      </c>
      <c r="C42" s="416">
        <f>+C41+C40+C39</f>
        <v>0</v>
      </c>
      <c r="D42" s="417">
        <f t="shared" ref="D42:J42" si="59">+D41+D40+D39</f>
        <v>320</v>
      </c>
      <c r="E42" s="418">
        <f t="shared" si="59"/>
        <v>1461</v>
      </c>
      <c r="F42" s="419">
        <f t="shared" si="59"/>
        <v>6051</v>
      </c>
      <c r="G42" s="417">
        <f t="shared" si="59"/>
        <v>13102</v>
      </c>
      <c r="H42" s="418">
        <f t="shared" si="59"/>
        <v>20894</v>
      </c>
      <c r="I42" s="419">
        <f t="shared" si="59"/>
        <v>22684</v>
      </c>
      <c r="J42" s="420">
        <f t="shared" si="59"/>
        <v>33282</v>
      </c>
      <c r="K42" s="421">
        <f>SUM(C42:J42)</f>
        <v>97794</v>
      </c>
      <c r="L42" s="422">
        <f t="shared" ref="L42:N42" si="60">+L41+L40+L39</f>
        <v>32137</v>
      </c>
      <c r="M42" s="423">
        <f t="shared" si="60"/>
        <v>67101</v>
      </c>
      <c r="N42" s="420">
        <f t="shared" si="60"/>
        <v>74186</v>
      </c>
      <c r="O42" s="421">
        <f>SUM(L42:N42)</f>
        <v>173424</v>
      </c>
      <c r="P42" s="422">
        <f t="shared" ref="P42:U42" si="61">+P41+P40+P39</f>
        <v>62419</v>
      </c>
      <c r="Q42" s="423">
        <f t="shared" si="61"/>
        <v>21126</v>
      </c>
      <c r="R42" s="417">
        <f t="shared" si="61"/>
        <v>6202</v>
      </c>
      <c r="S42" s="418">
        <f t="shared" si="61"/>
        <v>5640</v>
      </c>
      <c r="T42" s="419">
        <f t="shared" si="61"/>
        <v>3758</v>
      </c>
      <c r="U42" s="417">
        <f t="shared" si="61"/>
        <v>549</v>
      </c>
      <c r="V42" s="421">
        <f>SUM(P42:U42)</f>
        <v>99694</v>
      </c>
      <c r="W42" s="419">
        <f>+K42+O42+V42</f>
        <v>370912</v>
      </c>
      <c r="X42" s="419">
        <f>+X41+X40</f>
        <v>0</v>
      </c>
    </row>
    <row r="43" spans="1:26" x14ac:dyDescent="0.15">
      <c r="X43" s="315"/>
    </row>
    <row r="45" spans="1:26" x14ac:dyDescent="0.15">
      <c r="W45" s="315">
        <f>SUM(W7:W36)</f>
        <v>367577</v>
      </c>
    </row>
    <row r="46" spans="1:26" x14ac:dyDescent="0.15">
      <c r="W46" s="315">
        <f>+W45+W38</f>
        <v>369562</v>
      </c>
    </row>
    <row r="47" spans="1:26" x14ac:dyDescent="0.15">
      <c r="W47" s="315">
        <f>+W46+W40+W41</f>
        <v>370912</v>
      </c>
    </row>
  </sheetData>
  <mergeCells count="16">
    <mergeCell ref="X4:X6"/>
    <mergeCell ref="B2:W2"/>
    <mergeCell ref="V3:W3"/>
    <mergeCell ref="B4:B6"/>
    <mergeCell ref="C4:K4"/>
    <mergeCell ref="L4:O4"/>
    <mergeCell ref="P4:V4"/>
    <mergeCell ref="W4:W6"/>
    <mergeCell ref="D5:F5"/>
    <mergeCell ref="G5:I5"/>
    <mergeCell ref="K5:K6"/>
    <mergeCell ref="L5:M5"/>
    <mergeCell ref="O5:O6"/>
    <mergeCell ref="P5:Q5"/>
    <mergeCell ref="R5:T5"/>
    <mergeCell ref="V5:V6"/>
  </mergeCells>
  <phoneticPr fontId="2"/>
  <pageMargins left="0.61" right="0.19685039370078741" top="0.43" bottom="0.47244094488188981" header="0.31496062992125984" footer="0.31496062992125984"/>
  <pageSetup paperSize="9" scale="77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1"/>
  <sheetViews>
    <sheetView showZeros="0" workbookViewId="0">
      <selection activeCell="F19" sqref="F19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183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133</v>
      </c>
      <c r="F7" s="272">
        <v>41</v>
      </c>
      <c r="G7" s="273">
        <v>41</v>
      </c>
      <c r="H7" s="274">
        <v>24</v>
      </c>
      <c r="I7" s="275">
        <f t="shared" ref="I7:I19" si="0">SUM(B7:H7)</f>
        <v>239</v>
      </c>
      <c r="J7" s="276">
        <v>31</v>
      </c>
      <c r="K7" s="277"/>
      <c r="L7" s="274"/>
      <c r="M7" s="275">
        <f t="shared" ref="M7:M19" si="1">SUM(J7:L7)</f>
        <v>31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270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/>
      <c r="E8" s="278">
        <v>97</v>
      </c>
      <c r="F8" s="279">
        <v>86</v>
      </c>
      <c r="G8" s="280">
        <v>19</v>
      </c>
      <c r="H8" s="281">
        <v>8</v>
      </c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28</v>
      </c>
      <c r="F9" s="279">
        <v>24</v>
      </c>
      <c r="G9" s="280">
        <v>34</v>
      </c>
      <c r="H9" s="281">
        <v>6</v>
      </c>
      <c r="I9" s="282">
        <f t="shared" si="0"/>
        <v>92</v>
      </c>
      <c r="J9" s="283">
        <v>3</v>
      </c>
      <c r="K9" s="284"/>
      <c r="L9" s="281"/>
      <c r="M9" s="282">
        <f t="shared" si="1"/>
        <v>3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95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>
        <v>2</v>
      </c>
      <c r="F10" s="279">
        <v>25</v>
      </c>
      <c r="G10" s="280">
        <v>12</v>
      </c>
      <c r="H10" s="281">
        <v>7</v>
      </c>
      <c r="I10" s="282">
        <f t="shared" si="0"/>
        <v>46</v>
      </c>
      <c r="J10" s="283">
        <v>53</v>
      </c>
      <c r="K10" s="284"/>
      <c r="L10" s="281"/>
      <c r="M10" s="282">
        <f t="shared" si="1"/>
        <v>53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99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11</v>
      </c>
      <c r="F11" s="279">
        <v>42</v>
      </c>
      <c r="G11" s="280">
        <v>17</v>
      </c>
      <c r="H11" s="281">
        <v>14</v>
      </c>
      <c r="I11" s="282">
        <f t="shared" si="0"/>
        <v>84</v>
      </c>
      <c r="J11" s="283">
        <v>21</v>
      </c>
      <c r="K11" s="284">
        <v>36</v>
      </c>
      <c r="L11" s="281">
        <v>9</v>
      </c>
      <c r="M11" s="282">
        <f t="shared" si="1"/>
        <v>66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150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>
        <v>31</v>
      </c>
      <c r="F12" s="279">
        <v>30</v>
      </c>
      <c r="G12" s="280">
        <v>7</v>
      </c>
      <c r="H12" s="281">
        <v>36</v>
      </c>
      <c r="I12" s="282">
        <f t="shared" si="0"/>
        <v>104</v>
      </c>
      <c r="J12" s="283">
        <v>16</v>
      </c>
      <c r="K12" s="284"/>
      <c r="L12" s="281"/>
      <c r="M12" s="282">
        <f t="shared" si="1"/>
        <v>16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120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13</v>
      </c>
      <c r="F13" s="279">
        <v>49</v>
      </c>
      <c r="G13" s="280">
        <v>76</v>
      </c>
      <c r="H13" s="281">
        <v>93</v>
      </c>
      <c r="I13" s="282">
        <f t="shared" si="0"/>
        <v>231</v>
      </c>
      <c r="J13" s="283">
        <v>4</v>
      </c>
      <c r="K13" s="284"/>
      <c r="L13" s="281"/>
      <c r="M13" s="282">
        <f t="shared" si="1"/>
        <v>4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235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17</v>
      </c>
      <c r="G14" s="287">
        <v>28</v>
      </c>
      <c r="H14" s="288">
        <v>23</v>
      </c>
      <c r="I14" s="289">
        <f t="shared" si="0"/>
        <v>68</v>
      </c>
      <c r="J14" s="290">
        <v>41</v>
      </c>
      <c r="K14" s="291"/>
      <c r="L14" s="288"/>
      <c r="M14" s="289">
        <f t="shared" si="1"/>
        <v>41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109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60</v>
      </c>
      <c r="G15" s="280">
        <v>17</v>
      </c>
      <c r="H15" s="281">
        <v>12</v>
      </c>
      <c r="I15" s="282">
        <f t="shared" si="0"/>
        <v>89</v>
      </c>
      <c r="J15" s="283">
        <v>24</v>
      </c>
      <c r="K15" s="284"/>
      <c r="L15" s="281"/>
      <c r="M15" s="282">
        <f t="shared" si="1"/>
        <v>24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113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25</v>
      </c>
      <c r="G16" s="280">
        <v>11</v>
      </c>
      <c r="H16" s="281">
        <v>119</v>
      </c>
      <c r="I16" s="282">
        <f t="shared" si="0"/>
        <v>155</v>
      </c>
      <c r="J16" s="283">
        <v>4</v>
      </c>
      <c r="K16" s="284"/>
      <c r="L16" s="281"/>
      <c r="M16" s="282">
        <f t="shared" si="1"/>
        <v>4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159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12</v>
      </c>
      <c r="G18" s="280">
        <v>7</v>
      </c>
      <c r="H18" s="281">
        <v>9</v>
      </c>
      <c r="I18" s="282">
        <f t="shared" si="0"/>
        <v>28</v>
      </c>
      <c r="J18" s="283">
        <v>8</v>
      </c>
      <c r="K18" s="284">
        <v>4</v>
      </c>
      <c r="L18" s="281"/>
      <c r="M18" s="282">
        <f t="shared" si="1"/>
        <v>12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40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/>
      <c r="H19" s="281">
        <v>10</v>
      </c>
      <c r="I19" s="282">
        <f t="shared" si="0"/>
        <v>10</v>
      </c>
      <c r="J19" s="283">
        <v>270</v>
      </c>
      <c r="K19" s="284">
        <v>101</v>
      </c>
      <c r="L19" s="281">
        <v>4</v>
      </c>
      <c r="M19" s="282">
        <f t="shared" si="1"/>
        <v>375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385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0</v>
      </c>
      <c r="E20" s="292">
        <f t="shared" si="4"/>
        <v>315</v>
      </c>
      <c r="F20" s="293">
        <f t="shared" si="4"/>
        <v>411</v>
      </c>
      <c r="G20" s="294">
        <f t="shared" si="4"/>
        <v>269</v>
      </c>
      <c r="H20" s="295">
        <f t="shared" si="4"/>
        <v>361</v>
      </c>
      <c r="I20" s="296">
        <f t="shared" si="4"/>
        <v>1356</v>
      </c>
      <c r="J20" s="297">
        <f t="shared" si="4"/>
        <v>475</v>
      </c>
      <c r="K20" s="298">
        <f t="shared" si="4"/>
        <v>141</v>
      </c>
      <c r="L20" s="295">
        <f t="shared" si="4"/>
        <v>13</v>
      </c>
      <c r="M20" s="296">
        <f t="shared" si="4"/>
        <v>629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1985</v>
      </c>
      <c r="V20" s="192">
        <f>SUM(V7:V19)</f>
        <v>0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9"/>
  <sheetViews>
    <sheetView workbookViewId="0">
      <selection activeCell="W34" sqref="W34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9.75" style="317" customWidth="1"/>
  </cols>
  <sheetData>
    <row r="1" spans="1:24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4" ht="20.100000000000001" customHeight="1" x14ac:dyDescent="0.2">
      <c r="B2" s="543" t="s">
        <v>182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</row>
    <row r="3" spans="1:24" ht="20.100000000000001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/>
    </row>
    <row r="4" spans="1:24" s="13" customFormat="1" ht="17.2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</row>
    <row r="5" spans="1:24" s="13" customFormat="1" ht="17.2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267"/>
    </row>
    <row r="6" spans="1:24" s="13" customFormat="1" ht="17.2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</row>
    <row r="7" spans="1:24" s="13" customFormat="1" ht="18" customHeight="1" x14ac:dyDescent="0.15">
      <c r="A7" s="12">
        <v>1</v>
      </c>
      <c r="B7" s="121" t="s">
        <v>121</v>
      </c>
      <c r="C7" s="323"/>
      <c r="D7" s="50"/>
      <c r="E7" s="56"/>
      <c r="F7" s="21"/>
      <c r="G7" s="50"/>
      <c r="H7" s="56"/>
      <c r="I7" s="21"/>
      <c r="J7" s="19"/>
      <c r="K7" s="20">
        <f t="shared" ref="K7:K33" si="0">SUM(D7:J7)</f>
        <v>0</v>
      </c>
      <c r="L7" s="62"/>
      <c r="M7" s="68"/>
      <c r="N7" s="19"/>
      <c r="O7" s="20">
        <f>SUM(L7:N7)</f>
        <v>0</v>
      </c>
      <c r="P7" s="62"/>
      <c r="Q7" s="68"/>
      <c r="R7" s="50"/>
      <c r="S7" s="56"/>
      <c r="T7" s="21"/>
      <c r="U7" s="50"/>
      <c r="V7" s="20">
        <f>SUM(P7:U7)</f>
        <v>0</v>
      </c>
      <c r="W7" s="21">
        <f>+K7+O7+V7</f>
        <v>0</v>
      </c>
      <c r="X7" s="107"/>
    </row>
    <row r="8" spans="1:24" s="13" customFormat="1" ht="18" customHeight="1" x14ac:dyDescent="0.15">
      <c r="A8" s="12">
        <f>+A7+1</f>
        <v>2</v>
      </c>
      <c r="B8" s="121" t="s">
        <v>19</v>
      </c>
      <c r="C8" s="323"/>
      <c r="D8" s="50"/>
      <c r="E8" s="56"/>
      <c r="F8" s="21">
        <v>200</v>
      </c>
      <c r="G8" s="50">
        <v>1340</v>
      </c>
      <c r="H8" s="56">
        <v>1870</v>
      </c>
      <c r="I8" s="21">
        <v>1290</v>
      </c>
      <c r="J8" s="19">
        <v>320</v>
      </c>
      <c r="K8" s="20">
        <f>SUM(D8:J8)</f>
        <v>5020</v>
      </c>
      <c r="L8" s="62">
        <v>140</v>
      </c>
      <c r="M8" s="68">
        <v>440</v>
      </c>
      <c r="N8" s="19"/>
      <c r="O8" s="20">
        <f t="shared" ref="O8:O36" si="1">SUM(L8:N8)</f>
        <v>580</v>
      </c>
      <c r="P8" s="62"/>
      <c r="Q8" s="68"/>
      <c r="R8" s="50"/>
      <c r="S8" s="56"/>
      <c r="T8" s="21"/>
      <c r="U8" s="50"/>
      <c r="V8" s="20">
        <f t="shared" ref="V8:V36" si="2">SUM(P8:U8)</f>
        <v>0</v>
      </c>
      <c r="W8" s="21">
        <f>+K8+O8+V8</f>
        <v>5600</v>
      </c>
      <c r="X8" s="107"/>
    </row>
    <row r="9" spans="1:24" s="13" customFormat="1" ht="18" customHeight="1" x14ac:dyDescent="0.15">
      <c r="A9" s="12">
        <f t="shared" ref="A9:A34" si="3">+A8+1</f>
        <v>3</v>
      </c>
      <c r="B9" s="121" t="s">
        <v>21</v>
      </c>
      <c r="C9" s="323"/>
      <c r="D9" s="50"/>
      <c r="E9" s="56"/>
      <c r="F9" s="21">
        <v>26</v>
      </c>
      <c r="G9" s="50">
        <v>284</v>
      </c>
      <c r="H9" s="56">
        <v>758</v>
      </c>
      <c r="I9" s="21">
        <v>1209</v>
      </c>
      <c r="J9" s="19">
        <v>883</v>
      </c>
      <c r="K9" s="20">
        <f>SUM(D9:J9)</f>
        <v>3160</v>
      </c>
      <c r="L9" s="62">
        <v>2523</v>
      </c>
      <c r="M9" s="68">
        <v>5565</v>
      </c>
      <c r="N9" s="19">
        <v>6325</v>
      </c>
      <c r="O9" s="20">
        <f t="shared" si="1"/>
        <v>14413</v>
      </c>
      <c r="P9" s="62">
        <v>6107</v>
      </c>
      <c r="Q9" s="68">
        <v>4988</v>
      </c>
      <c r="R9" s="50">
        <v>632</v>
      </c>
      <c r="S9" s="56"/>
      <c r="T9" s="21"/>
      <c r="U9" s="50"/>
      <c r="V9" s="20">
        <f t="shared" si="2"/>
        <v>11727</v>
      </c>
      <c r="W9" s="21">
        <f t="shared" ref="W9:W36" si="4">+K9+O9+V9</f>
        <v>29300</v>
      </c>
      <c r="X9" s="107"/>
    </row>
    <row r="10" spans="1:24" s="13" customFormat="1" ht="18" customHeight="1" x14ac:dyDescent="0.15">
      <c r="A10" s="12">
        <f t="shared" si="3"/>
        <v>4</v>
      </c>
      <c r="B10" s="121" t="s">
        <v>91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>
        <v>1400</v>
      </c>
      <c r="N10" s="19">
        <v>1400</v>
      </c>
      <c r="O10" s="20">
        <f t="shared" si="1"/>
        <v>2800</v>
      </c>
      <c r="P10" s="62">
        <v>1400</v>
      </c>
      <c r="Q10" s="68"/>
      <c r="R10" s="50"/>
      <c r="S10" s="56"/>
      <c r="T10" s="21"/>
      <c r="U10" s="50"/>
      <c r="V10" s="20">
        <f t="shared" si="2"/>
        <v>1400</v>
      </c>
      <c r="W10" s="21">
        <f t="shared" si="4"/>
        <v>4200</v>
      </c>
      <c r="X10" s="107"/>
    </row>
    <row r="11" spans="1:24" s="13" customFormat="1" ht="18" customHeight="1" x14ac:dyDescent="0.15">
      <c r="A11" s="12">
        <f t="shared" si="3"/>
        <v>5</v>
      </c>
      <c r="B11" s="121" t="s">
        <v>92</v>
      </c>
      <c r="C11" s="323"/>
      <c r="D11" s="50"/>
      <c r="E11" s="56"/>
      <c r="F11" s="21"/>
      <c r="G11" s="50"/>
      <c r="H11" s="56"/>
      <c r="I11" s="21"/>
      <c r="J11" s="19"/>
      <c r="K11" s="20">
        <f>SUM(D11:J11)</f>
        <v>0</v>
      </c>
      <c r="L11" s="62"/>
      <c r="M11" s="68"/>
      <c r="N11" s="19"/>
      <c r="O11" s="20">
        <f t="shared" si="1"/>
        <v>0</v>
      </c>
      <c r="P11" s="62"/>
      <c r="Q11" s="68"/>
      <c r="R11" s="50"/>
      <c r="S11" s="56"/>
      <c r="T11" s="21"/>
      <c r="U11" s="50"/>
      <c r="V11" s="20">
        <f t="shared" si="2"/>
        <v>0</v>
      </c>
      <c r="W11" s="21">
        <f t="shared" si="4"/>
        <v>0</v>
      </c>
      <c r="X11" s="107"/>
    </row>
    <row r="12" spans="1:24" s="13" customFormat="1" ht="18" customHeight="1" x14ac:dyDescent="0.15">
      <c r="A12" s="12">
        <f t="shared" si="3"/>
        <v>6</v>
      </c>
      <c r="B12" s="121" t="s">
        <v>98</v>
      </c>
      <c r="C12" s="323"/>
      <c r="D12" s="50"/>
      <c r="E12" s="56"/>
      <c r="F12" s="21"/>
      <c r="G12" s="50"/>
      <c r="H12" s="56">
        <v>400</v>
      </c>
      <c r="I12" s="21">
        <v>424</v>
      </c>
      <c r="J12" s="19">
        <v>1358</v>
      </c>
      <c r="K12" s="20">
        <f>SUM(C12:J12)</f>
        <v>2182</v>
      </c>
      <c r="L12" s="62"/>
      <c r="M12" s="68"/>
      <c r="N12" s="19">
        <v>651</v>
      </c>
      <c r="O12" s="20">
        <f t="shared" si="1"/>
        <v>651</v>
      </c>
      <c r="P12" s="62"/>
      <c r="Q12" s="68">
        <v>450</v>
      </c>
      <c r="R12" s="50"/>
      <c r="S12" s="56"/>
      <c r="T12" s="21"/>
      <c r="U12" s="50"/>
      <c r="V12" s="20">
        <f t="shared" si="2"/>
        <v>450</v>
      </c>
      <c r="W12" s="21">
        <f t="shared" si="4"/>
        <v>3283</v>
      </c>
      <c r="X12" s="107"/>
    </row>
    <row r="13" spans="1:24" s="13" customFormat="1" ht="18" customHeight="1" x14ac:dyDescent="0.15">
      <c r="A13" s="12">
        <f t="shared" si="3"/>
        <v>7</v>
      </c>
      <c r="B13" s="129" t="s">
        <v>24</v>
      </c>
      <c r="C13" s="325"/>
      <c r="D13" s="130"/>
      <c r="E13" s="131"/>
      <c r="F13" s="132"/>
      <c r="G13" s="130"/>
      <c r="H13" s="131">
        <v>459</v>
      </c>
      <c r="I13" s="132"/>
      <c r="J13" s="133">
        <v>324</v>
      </c>
      <c r="K13" s="134">
        <f>SUM(D13:J13)</f>
        <v>783</v>
      </c>
      <c r="L13" s="135">
        <v>1900</v>
      </c>
      <c r="M13" s="136">
        <v>1355</v>
      </c>
      <c r="N13" s="133">
        <v>2970</v>
      </c>
      <c r="O13" s="134">
        <f t="shared" si="1"/>
        <v>6225</v>
      </c>
      <c r="P13" s="135">
        <v>2193</v>
      </c>
      <c r="Q13" s="136">
        <v>419</v>
      </c>
      <c r="R13" s="130"/>
      <c r="S13" s="131"/>
      <c r="T13" s="132"/>
      <c r="U13" s="130"/>
      <c r="V13" s="134">
        <f t="shared" si="2"/>
        <v>2612</v>
      </c>
      <c r="W13" s="132">
        <f t="shared" si="4"/>
        <v>9620</v>
      </c>
      <c r="X13" s="107"/>
    </row>
    <row r="14" spans="1:24" s="13" customFormat="1" ht="18" customHeight="1" x14ac:dyDescent="0.15">
      <c r="A14" s="145">
        <f t="shared" si="3"/>
        <v>8</v>
      </c>
      <c r="B14" s="146" t="s">
        <v>134</v>
      </c>
      <c r="C14" s="324"/>
      <c r="D14" s="147"/>
      <c r="E14" s="148"/>
      <c r="F14" s="149">
        <v>52</v>
      </c>
      <c r="G14" s="147">
        <v>192</v>
      </c>
      <c r="H14" s="148">
        <v>917</v>
      </c>
      <c r="I14" s="149">
        <v>1810</v>
      </c>
      <c r="J14" s="150">
        <v>362</v>
      </c>
      <c r="K14" s="92">
        <f t="shared" si="0"/>
        <v>3333</v>
      </c>
      <c r="L14" s="151">
        <v>159</v>
      </c>
      <c r="M14" s="152">
        <v>1462</v>
      </c>
      <c r="N14" s="150">
        <v>704</v>
      </c>
      <c r="O14" s="92">
        <f t="shared" si="1"/>
        <v>2325</v>
      </c>
      <c r="P14" s="151">
        <v>342</v>
      </c>
      <c r="Q14" s="152"/>
      <c r="R14" s="147"/>
      <c r="S14" s="148"/>
      <c r="T14" s="149"/>
      <c r="U14" s="147"/>
      <c r="V14" s="92">
        <f t="shared" si="2"/>
        <v>342</v>
      </c>
      <c r="W14" s="149">
        <f t="shared" si="4"/>
        <v>6000</v>
      </c>
    </row>
    <row r="15" spans="1:24" s="13" customFormat="1" ht="18" customHeight="1" x14ac:dyDescent="0.15">
      <c r="A15" s="12">
        <f t="shared" si="3"/>
        <v>9</v>
      </c>
      <c r="B15" s="121" t="s">
        <v>26</v>
      </c>
      <c r="C15" s="323"/>
      <c r="D15" s="50"/>
      <c r="E15" s="56"/>
      <c r="F15" s="21"/>
      <c r="G15" s="50"/>
      <c r="H15" s="56"/>
      <c r="I15" s="21">
        <v>428</v>
      </c>
      <c r="J15" s="19">
        <v>719</v>
      </c>
      <c r="K15" s="20">
        <f t="shared" si="0"/>
        <v>1147</v>
      </c>
      <c r="L15" s="62">
        <v>1097</v>
      </c>
      <c r="M15" s="68">
        <v>3484</v>
      </c>
      <c r="N15" s="19">
        <v>4874</v>
      </c>
      <c r="O15" s="20">
        <f t="shared" si="1"/>
        <v>9455</v>
      </c>
      <c r="P15" s="62">
        <v>2721</v>
      </c>
      <c r="Q15" s="68">
        <v>937</v>
      </c>
      <c r="R15" s="50"/>
      <c r="S15" s="56"/>
      <c r="T15" s="21"/>
      <c r="U15" s="50"/>
      <c r="V15" s="20">
        <f t="shared" si="2"/>
        <v>3658</v>
      </c>
      <c r="W15" s="21">
        <f t="shared" si="4"/>
        <v>14260</v>
      </c>
      <c r="X15" s="107"/>
    </row>
    <row r="16" spans="1:24" s="13" customFormat="1" ht="18" customHeight="1" x14ac:dyDescent="0.15">
      <c r="A16" s="12">
        <f t="shared" si="3"/>
        <v>10</v>
      </c>
      <c r="B16" s="121" t="s">
        <v>27</v>
      </c>
      <c r="C16" s="323"/>
      <c r="D16" s="50"/>
      <c r="E16" s="56"/>
      <c r="F16" s="21"/>
      <c r="G16" s="50"/>
      <c r="H16" s="56"/>
      <c r="I16" s="21">
        <v>178</v>
      </c>
      <c r="J16" s="19">
        <v>412</v>
      </c>
      <c r="K16" s="20">
        <f t="shared" si="0"/>
        <v>590</v>
      </c>
      <c r="L16" s="62">
        <v>314</v>
      </c>
      <c r="M16" s="68">
        <v>3266</v>
      </c>
      <c r="N16" s="19">
        <v>2772</v>
      </c>
      <c r="O16" s="20">
        <f t="shared" si="1"/>
        <v>6352</v>
      </c>
      <c r="P16" s="62">
        <v>3059</v>
      </c>
      <c r="Q16" s="68">
        <v>2664</v>
      </c>
      <c r="R16" s="50">
        <v>1573</v>
      </c>
      <c r="S16" s="56"/>
      <c r="T16" s="21"/>
      <c r="U16" s="50"/>
      <c r="V16" s="20">
        <f t="shared" si="2"/>
        <v>7296</v>
      </c>
      <c r="W16" s="21">
        <f t="shared" si="4"/>
        <v>14238</v>
      </c>
      <c r="X16" s="107"/>
    </row>
    <row r="17" spans="1:24" s="13" customFormat="1" ht="18" customHeight="1" x14ac:dyDescent="0.15">
      <c r="A17" s="12">
        <f t="shared" si="3"/>
        <v>11</v>
      </c>
      <c r="B17" s="121" t="s">
        <v>28</v>
      </c>
      <c r="C17" s="323"/>
      <c r="D17" s="50"/>
      <c r="E17" s="56"/>
      <c r="F17" s="21"/>
      <c r="G17" s="50">
        <v>316</v>
      </c>
      <c r="H17" s="56">
        <v>645</v>
      </c>
      <c r="I17" s="21">
        <v>1863</v>
      </c>
      <c r="J17" s="19">
        <v>1853</v>
      </c>
      <c r="K17" s="20">
        <f t="shared" si="0"/>
        <v>4677</v>
      </c>
      <c r="L17" s="62">
        <v>2903</v>
      </c>
      <c r="M17" s="68">
        <v>3912</v>
      </c>
      <c r="N17" s="19">
        <v>2688</v>
      </c>
      <c r="O17" s="20">
        <f t="shared" si="1"/>
        <v>9503</v>
      </c>
      <c r="P17" s="62">
        <v>2063</v>
      </c>
      <c r="Q17" s="68">
        <v>157</v>
      </c>
      <c r="R17" s="50"/>
      <c r="S17" s="56"/>
      <c r="T17" s="21"/>
      <c r="U17" s="50"/>
      <c r="V17" s="20">
        <f t="shared" si="2"/>
        <v>2220</v>
      </c>
      <c r="W17" s="21">
        <f t="shared" si="4"/>
        <v>16400</v>
      </c>
      <c r="X17" s="107"/>
    </row>
    <row r="18" spans="1:24" s="22" customFormat="1" ht="18" customHeight="1" x14ac:dyDescent="0.15">
      <c r="A18" s="12">
        <f t="shared" si="3"/>
        <v>12</v>
      </c>
      <c r="B18" s="121" t="s">
        <v>97</v>
      </c>
      <c r="C18" s="323"/>
      <c r="D18" s="50"/>
      <c r="E18" s="56"/>
      <c r="F18" s="21"/>
      <c r="G18" s="50"/>
      <c r="H18" s="56"/>
      <c r="I18" s="21"/>
      <c r="J18" s="19"/>
      <c r="K18" s="20">
        <f t="shared" si="0"/>
        <v>0</v>
      </c>
      <c r="L18" s="62">
        <v>1861</v>
      </c>
      <c r="M18" s="68">
        <v>1463</v>
      </c>
      <c r="N18" s="19">
        <v>2590</v>
      </c>
      <c r="O18" s="20">
        <f t="shared" si="1"/>
        <v>5914</v>
      </c>
      <c r="P18" s="62">
        <v>3682</v>
      </c>
      <c r="Q18" s="68">
        <v>1385</v>
      </c>
      <c r="R18" s="50">
        <v>1019</v>
      </c>
      <c r="S18" s="56"/>
      <c r="T18" s="21"/>
      <c r="U18" s="50"/>
      <c r="V18" s="20">
        <f t="shared" si="2"/>
        <v>6086</v>
      </c>
      <c r="W18" s="21">
        <f t="shared" si="4"/>
        <v>12000</v>
      </c>
      <c r="X18" s="107"/>
    </row>
    <row r="19" spans="1:24" s="13" customFormat="1" ht="18" customHeight="1" x14ac:dyDescent="0.15">
      <c r="A19" s="12">
        <f t="shared" si="3"/>
        <v>13</v>
      </c>
      <c r="B19" s="121" t="s">
        <v>99</v>
      </c>
      <c r="C19" s="323"/>
      <c r="D19" s="50"/>
      <c r="E19" s="56"/>
      <c r="F19" s="21">
        <v>168</v>
      </c>
      <c r="G19" s="50">
        <v>708</v>
      </c>
      <c r="H19" s="56">
        <v>1394</v>
      </c>
      <c r="I19" s="21">
        <v>1518</v>
      </c>
      <c r="J19" s="19">
        <v>902</v>
      </c>
      <c r="K19" s="20">
        <f t="shared" si="0"/>
        <v>4690</v>
      </c>
      <c r="L19" s="62">
        <v>1337</v>
      </c>
      <c r="M19" s="68">
        <v>4205</v>
      </c>
      <c r="N19" s="19">
        <v>7973</v>
      </c>
      <c r="O19" s="20">
        <f t="shared" si="1"/>
        <v>13515</v>
      </c>
      <c r="P19" s="62">
        <v>7446</v>
      </c>
      <c r="Q19" s="68">
        <v>8013</v>
      </c>
      <c r="R19" s="50">
        <v>3541</v>
      </c>
      <c r="S19" s="56">
        <v>7544</v>
      </c>
      <c r="T19" s="21">
        <v>4610</v>
      </c>
      <c r="U19" s="50">
        <v>1286</v>
      </c>
      <c r="V19" s="20">
        <f t="shared" si="2"/>
        <v>32440</v>
      </c>
      <c r="W19" s="21">
        <f t="shared" si="4"/>
        <v>50645</v>
      </c>
      <c r="X19" s="107"/>
    </row>
    <row r="20" spans="1:24" s="13" customFormat="1" ht="18" customHeight="1" x14ac:dyDescent="0.15">
      <c r="A20" s="12">
        <f t="shared" si="3"/>
        <v>14</v>
      </c>
      <c r="B20" s="129" t="s">
        <v>31</v>
      </c>
      <c r="C20" s="325"/>
      <c r="D20" s="130"/>
      <c r="E20" s="131"/>
      <c r="F20" s="132"/>
      <c r="G20" s="130">
        <v>32</v>
      </c>
      <c r="H20" s="131">
        <v>384</v>
      </c>
      <c r="I20" s="132">
        <v>239</v>
      </c>
      <c r="J20" s="133">
        <v>362</v>
      </c>
      <c r="K20" s="134">
        <f t="shared" si="0"/>
        <v>1017</v>
      </c>
      <c r="L20" s="135">
        <v>1228</v>
      </c>
      <c r="M20" s="136">
        <v>5774</v>
      </c>
      <c r="N20" s="133">
        <v>3662</v>
      </c>
      <c r="O20" s="134">
        <f t="shared" si="1"/>
        <v>10664</v>
      </c>
      <c r="P20" s="135">
        <v>2019</v>
      </c>
      <c r="Q20" s="136"/>
      <c r="R20" s="130"/>
      <c r="S20" s="131"/>
      <c r="T20" s="132"/>
      <c r="U20" s="130"/>
      <c r="V20" s="134">
        <f t="shared" si="2"/>
        <v>2019</v>
      </c>
      <c r="W20" s="132">
        <f t="shared" si="4"/>
        <v>13700</v>
      </c>
      <c r="X20" s="107"/>
    </row>
    <row r="21" spans="1:24" s="13" customFormat="1" ht="18" customHeight="1" x14ac:dyDescent="0.15">
      <c r="A21" s="266">
        <f t="shared" si="3"/>
        <v>15</v>
      </c>
      <c r="B21" s="129" t="s">
        <v>34</v>
      </c>
      <c r="C21" s="325"/>
      <c r="D21" s="50"/>
      <c r="E21" s="56"/>
      <c r="F21" s="280">
        <v>297</v>
      </c>
      <c r="G21" s="50">
        <v>196</v>
      </c>
      <c r="H21" s="56">
        <v>419</v>
      </c>
      <c r="I21" s="21">
        <v>2024</v>
      </c>
      <c r="J21" s="19">
        <v>1971</v>
      </c>
      <c r="K21" s="20">
        <f t="shared" si="0"/>
        <v>4907</v>
      </c>
      <c r="L21" s="62">
        <v>2518</v>
      </c>
      <c r="M21" s="68">
        <v>3808</v>
      </c>
      <c r="N21" s="19">
        <v>5130</v>
      </c>
      <c r="O21" s="134">
        <f t="shared" si="1"/>
        <v>11456</v>
      </c>
      <c r="P21" s="62">
        <v>3787</v>
      </c>
      <c r="Q21" s="68">
        <v>600</v>
      </c>
      <c r="R21" s="50">
        <v>250</v>
      </c>
      <c r="S21" s="56"/>
      <c r="T21" s="21"/>
      <c r="U21" s="50"/>
      <c r="V21" s="20">
        <f t="shared" si="2"/>
        <v>4637</v>
      </c>
      <c r="W21" s="21">
        <f t="shared" si="4"/>
        <v>21000</v>
      </c>
      <c r="X21" s="107"/>
    </row>
    <row r="22" spans="1:24" s="13" customFormat="1" ht="18" customHeight="1" x14ac:dyDescent="0.15">
      <c r="A22" s="12">
        <f t="shared" si="3"/>
        <v>16</v>
      </c>
      <c r="B22" s="121" t="s">
        <v>89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0"/>
        <v>0</v>
      </c>
      <c r="L22" s="62"/>
      <c r="M22" s="68"/>
      <c r="N22" s="19">
        <v>1000</v>
      </c>
      <c r="O22" s="20">
        <f>SUM(L22:N22)</f>
        <v>1000</v>
      </c>
      <c r="P22" s="62"/>
      <c r="Q22" s="68"/>
      <c r="R22" s="50"/>
      <c r="S22" s="56"/>
      <c r="T22" s="21"/>
      <c r="U22" s="50"/>
      <c r="V22" s="20">
        <f>SUM(P22:U22)</f>
        <v>0</v>
      </c>
      <c r="W22" s="21">
        <f>+K22+O22+V22</f>
        <v>1000</v>
      </c>
      <c r="X22" s="107"/>
    </row>
    <row r="23" spans="1:24" s="13" customFormat="1" ht="18" customHeight="1" x14ac:dyDescent="0.15">
      <c r="A23" s="12">
        <f t="shared" si="3"/>
        <v>17</v>
      </c>
      <c r="B23" s="121" t="s">
        <v>90</v>
      </c>
      <c r="C23" s="325"/>
      <c r="D23" s="130"/>
      <c r="E23" s="131"/>
      <c r="F23" s="132"/>
      <c r="G23" s="130"/>
      <c r="H23" s="131"/>
      <c r="I23" s="132"/>
      <c r="J23" s="19"/>
      <c r="K23" s="20">
        <f t="shared" si="0"/>
        <v>0</v>
      </c>
      <c r="L23" s="62">
        <v>266</v>
      </c>
      <c r="M23" s="68">
        <v>734</v>
      </c>
      <c r="N23" s="19"/>
      <c r="O23" s="20">
        <f>SUM(L23:N23)</f>
        <v>1000</v>
      </c>
      <c r="P23" s="316"/>
      <c r="Q23" s="68"/>
      <c r="R23" s="50"/>
      <c r="S23" s="56"/>
      <c r="T23" s="21"/>
      <c r="U23" s="50"/>
      <c r="V23" s="20">
        <f>SUM(P23:U23)</f>
        <v>0</v>
      </c>
      <c r="W23" s="21">
        <f>+K23+O23+V23</f>
        <v>1000</v>
      </c>
      <c r="X23" s="107"/>
    </row>
    <row r="24" spans="1:24" s="13" customFormat="1" ht="18" customHeight="1" x14ac:dyDescent="0.15">
      <c r="A24" s="153">
        <f t="shared" si="3"/>
        <v>18</v>
      </c>
      <c r="B24" s="154" t="s">
        <v>85</v>
      </c>
      <c r="C24" s="331"/>
      <c r="D24" s="100"/>
      <c r="E24" s="101"/>
      <c r="F24" s="102"/>
      <c r="G24" s="100"/>
      <c r="H24" s="101"/>
      <c r="I24" s="102"/>
      <c r="J24" s="103"/>
      <c r="K24" s="104">
        <f t="shared" si="0"/>
        <v>0</v>
      </c>
      <c r="L24" s="105"/>
      <c r="M24" s="106"/>
      <c r="N24" s="103">
        <v>1000</v>
      </c>
      <c r="O24" s="104">
        <f t="shared" si="1"/>
        <v>1000</v>
      </c>
      <c r="P24" s="105">
        <v>300</v>
      </c>
      <c r="Q24" s="106">
        <v>200</v>
      </c>
      <c r="R24" s="100"/>
      <c r="S24" s="101"/>
      <c r="T24" s="102"/>
      <c r="U24" s="100"/>
      <c r="V24" s="104">
        <f t="shared" si="2"/>
        <v>500</v>
      </c>
      <c r="W24" s="102">
        <f>+K24+O24+V24</f>
        <v>1500</v>
      </c>
      <c r="X24" s="107"/>
    </row>
    <row r="25" spans="1:24" s="13" customFormat="1" ht="18" customHeight="1" x14ac:dyDescent="0.15">
      <c r="A25" s="12">
        <f t="shared" si="3"/>
        <v>19</v>
      </c>
      <c r="B25" s="146" t="s">
        <v>35</v>
      </c>
      <c r="C25" s="326"/>
      <c r="D25" s="138"/>
      <c r="E25" s="139"/>
      <c r="F25" s="140"/>
      <c r="G25" s="138"/>
      <c r="H25" s="139"/>
      <c r="I25" s="140">
        <v>110</v>
      </c>
      <c r="J25" s="141">
        <v>1377</v>
      </c>
      <c r="K25" s="142">
        <f t="shared" si="0"/>
        <v>1487</v>
      </c>
      <c r="L25" s="143">
        <v>1436</v>
      </c>
      <c r="M25" s="144">
        <v>1909</v>
      </c>
      <c r="N25" s="141">
        <v>2670</v>
      </c>
      <c r="O25" s="142">
        <f t="shared" si="1"/>
        <v>6015</v>
      </c>
      <c r="P25" s="143">
        <v>2189</v>
      </c>
      <c r="Q25" s="144">
        <v>1542</v>
      </c>
      <c r="R25" s="138">
        <v>267</v>
      </c>
      <c r="S25" s="139"/>
      <c r="T25" s="140"/>
      <c r="U25" s="138"/>
      <c r="V25" s="142">
        <f t="shared" si="2"/>
        <v>3998</v>
      </c>
      <c r="W25" s="140">
        <f t="shared" si="4"/>
        <v>11500</v>
      </c>
      <c r="X25" s="107"/>
    </row>
    <row r="26" spans="1:24" s="13" customFormat="1" ht="18" customHeight="1" x14ac:dyDescent="0.15">
      <c r="A26" s="12">
        <f t="shared" si="3"/>
        <v>20</v>
      </c>
      <c r="B26" s="121" t="s">
        <v>37</v>
      </c>
      <c r="C26" s="323"/>
      <c r="D26" s="50"/>
      <c r="E26" s="56"/>
      <c r="F26" s="21"/>
      <c r="G26" s="50"/>
      <c r="H26" s="56">
        <v>216</v>
      </c>
      <c r="I26" s="21">
        <v>565</v>
      </c>
      <c r="J26" s="19">
        <v>354</v>
      </c>
      <c r="K26" s="20">
        <f t="shared" si="0"/>
        <v>1135</v>
      </c>
      <c r="L26" s="62">
        <v>823</v>
      </c>
      <c r="M26" s="68">
        <v>2399</v>
      </c>
      <c r="N26" s="19">
        <v>2447</v>
      </c>
      <c r="O26" s="20">
        <f t="shared" si="1"/>
        <v>5669</v>
      </c>
      <c r="P26" s="62">
        <v>1779</v>
      </c>
      <c r="Q26" s="68">
        <v>2517</v>
      </c>
      <c r="R26" s="50"/>
      <c r="S26" s="56"/>
      <c r="T26" s="21"/>
      <c r="U26" s="50"/>
      <c r="V26" s="20">
        <f t="shared" si="2"/>
        <v>4296</v>
      </c>
      <c r="W26" s="21">
        <f t="shared" si="4"/>
        <v>11100</v>
      </c>
      <c r="X26" s="107"/>
    </row>
    <row r="27" spans="1:24" s="13" customFormat="1" ht="18" customHeight="1" x14ac:dyDescent="0.15">
      <c r="A27" s="12">
        <v>21</v>
      </c>
      <c r="B27" s="121" t="s">
        <v>180</v>
      </c>
      <c r="C27" s="323"/>
      <c r="D27" s="50"/>
      <c r="E27" s="56"/>
      <c r="F27" s="21"/>
      <c r="G27" s="50"/>
      <c r="H27" s="56"/>
      <c r="I27" s="21"/>
      <c r="J27" s="19"/>
      <c r="K27" s="20"/>
      <c r="L27" s="62"/>
      <c r="M27" s="68"/>
      <c r="N27" s="19"/>
      <c r="O27" s="20">
        <f t="shared" si="1"/>
        <v>0</v>
      </c>
      <c r="P27" s="62">
        <v>2000</v>
      </c>
      <c r="Q27" s="68"/>
      <c r="R27" s="50"/>
      <c r="S27" s="56"/>
      <c r="T27" s="21"/>
      <c r="U27" s="50"/>
      <c r="V27" s="20">
        <f>SUM(P27:U27)</f>
        <v>2000</v>
      </c>
      <c r="W27" s="21">
        <f>+K27+O27+V27</f>
        <v>2000</v>
      </c>
      <c r="X27" s="107"/>
    </row>
    <row r="28" spans="1:24" s="13" customFormat="1" ht="18" customHeight="1" x14ac:dyDescent="0.15">
      <c r="A28" s="12">
        <v>22</v>
      </c>
      <c r="B28" s="121" t="s">
        <v>149</v>
      </c>
      <c r="C28" s="323"/>
      <c r="D28" s="50"/>
      <c r="E28" s="56"/>
      <c r="F28" s="21"/>
      <c r="G28" s="50"/>
      <c r="H28" s="56"/>
      <c r="I28" s="21"/>
      <c r="J28" s="19">
        <v>200</v>
      </c>
      <c r="K28" s="20">
        <f t="shared" si="0"/>
        <v>200</v>
      </c>
      <c r="L28" s="62">
        <v>321</v>
      </c>
      <c r="M28" s="68">
        <v>1142</v>
      </c>
      <c r="N28" s="19">
        <v>2215</v>
      </c>
      <c r="O28" s="20">
        <f>SUM(L28:N28)</f>
        <v>3678</v>
      </c>
      <c r="P28" s="62">
        <v>564</v>
      </c>
      <c r="Q28" s="68">
        <v>2695</v>
      </c>
      <c r="R28" s="50">
        <v>412</v>
      </c>
      <c r="S28" s="56">
        <v>286</v>
      </c>
      <c r="T28" s="21"/>
      <c r="U28" s="50"/>
      <c r="V28" s="20">
        <f t="shared" si="2"/>
        <v>3957</v>
      </c>
      <c r="W28" s="21">
        <f>+K28+O28+V28</f>
        <v>7835</v>
      </c>
      <c r="X28" s="107"/>
    </row>
    <row r="29" spans="1:24" s="13" customFormat="1" ht="18" customHeight="1" x14ac:dyDescent="0.15">
      <c r="A29" s="12">
        <v>23</v>
      </c>
      <c r="B29" s="306" t="s">
        <v>39</v>
      </c>
      <c r="C29" s="327"/>
      <c r="D29" s="302"/>
      <c r="E29" s="303"/>
      <c r="F29" s="301"/>
      <c r="G29" s="302">
        <v>18</v>
      </c>
      <c r="H29" s="303">
        <v>229</v>
      </c>
      <c r="I29" s="301">
        <v>1578</v>
      </c>
      <c r="J29" s="299">
        <v>3667</v>
      </c>
      <c r="K29" s="300">
        <f t="shared" si="0"/>
        <v>5492</v>
      </c>
      <c r="L29" s="304">
        <v>2610</v>
      </c>
      <c r="M29" s="305">
        <v>4109</v>
      </c>
      <c r="N29" s="299">
        <v>2097</v>
      </c>
      <c r="O29" s="300">
        <f>SUM(L29:N29)</f>
        <v>8816</v>
      </c>
      <c r="P29" s="304">
        <v>804</v>
      </c>
      <c r="Q29" s="305">
        <v>388</v>
      </c>
      <c r="R29" s="302"/>
      <c r="S29" s="303"/>
      <c r="T29" s="301"/>
      <c r="U29" s="302"/>
      <c r="V29" s="300">
        <f>SUM(P29:U29)</f>
        <v>1192</v>
      </c>
      <c r="W29" s="301">
        <f>+K29+O29+V29</f>
        <v>15500</v>
      </c>
      <c r="X29" s="107"/>
    </row>
    <row r="30" spans="1:24" s="13" customFormat="1" ht="18" customHeight="1" x14ac:dyDescent="0.15">
      <c r="A30" s="12">
        <v>24</v>
      </c>
      <c r="B30" s="308" t="s">
        <v>41</v>
      </c>
      <c r="C30" s="328"/>
      <c r="D30" s="309"/>
      <c r="E30" s="310"/>
      <c r="F30" s="311"/>
      <c r="G30" s="309"/>
      <c r="H30" s="310">
        <v>339</v>
      </c>
      <c r="I30" s="311">
        <v>837</v>
      </c>
      <c r="J30" s="312">
        <v>1434</v>
      </c>
      <c r="K30" s="307">
        <f t="shared" si="0"/>
        <v>2610</v>
      </c>
      <c r="L30" s="313">
        <v>550</v>
      </c>
      <c r="M30" s="314">
        <v>757</v>
      </c>
      <c r="N30" s="312">
        <v>714</v>
      </c>
      <c r="O30" s="307">
        <f>SUM(L30:N30)</f>
        <v>2021</v>
      </c>
      <c r="P30" s="313">
        <v>669</v>
      </c>
      <c r="Q30" s="314"/>
      <c r="R30" s="309"/>
      <c r="S30" s="310"/>
      <c r="T30" s="311"/>
      <c r="U30" s="309"/>
      <c r="V30" s="307">
        <f>SUM(P30:U30)</f>
        <v>669</v>
      </c>
      <c r="W30" s="311">
        <f>+K30+O30+V30</f>
        <v>5300</v>
      </c>
      <c r="X30" s="107"/>
    </row>
    <row r="31" spans="1:24" s="13" customFormat="1" ht="18" customHeight="1" x14ac:dyDescent="0.15">
      <c r="A31" s="12">
        <v>25</v>
      </c>
      <c r="B31" s="219" t="s">
        <v>42</v>
      </c>
      <c r="C31" s="329"/>
      <c r="D31" s="50"/>
      <c r="E31" s="56"/>
      <c r="F31" s="21"/>
      <c r="G31" s="50"/>
      <c r="H31" s="56"/>
      <c r="I31" s="21"/>
      <c r="J31" s="19"/>
      <c r="K31" s="20">
        <f t="shared" si="0"/>
        <v>0</v>
      </c>
      <c r="L31" s="62"/>
      <c r="M31" s="68">
        <v>1600</v>
      </c>
      <c r="N31" s="19"/>
      <c r="O31" s="20">
        <f t="shared" si="1"/>
        <v>1600</v>
      </c>
      <c r="P31" s="62">
        <v>1600</v>
      </c>
      <c r="Q31" s="68"/>
      <c r="R31" s="50"/>
      <c r="S31" s="56"/>
      <c r="T31" s="21"/>
      <c r="U31" s="50"/>
      <c r="V31" s="20">
        <f t="shared" si="2"/>
        <v>1600</v>
      </c>
      <c r="W31" s="21">
        <f t="shared" si="4"/>
        <v>3200</v>
      </c>
      <c r="X31" s="107"/>
    </row>
    <row r="32" spans="1:24" s="13" customFormat="1" ht="18" customHeight="1" x14ac:dyDescent="0.15">
      <c r="A32" s="12">
        <v>26</v>
      </c>
      <c r="B32" s="219" t="s">
        <v>43</v>
      </c>
      <c r="C32" s="329"/>
      <c r="D32" s="220"/>
      <c r="E32" s="221"/>
      <c r="F32" s="222"/>
      <c r="G32" s="220"/>
      <c r="H32" s="221"/>
      <c r="I32" s="222"/>
      <c r="J32" s="223"/>
      <c r="K32" s="224">
        <f t="shared" si="0"/>
        <v>0</v>
      </c>
      <c r="L32" s="225">
        <v>1000</v>
      </c>
      <c r="M32" s="226"/>
      <c r="N32" s="223">
        <v>1000</v>
      </c>
      <c r="O32" s="224">
        <f t="shared" si="1"/>
        <v>2000</v>
      </c>
      <c r="P32" s="225">
        <v>1000</v>
      </c>
      <c r="Q32" s="226"/>
      <c r="R32" s="220"/>
      <c r="S32" s="221"/>
      <c r="T32" s="222"/>
      <c r="U32" s="220"/>
      <c r="V32" s="224">
        <f t="shared" si="2"/>
        <v>1000</v>
      </c>
      <c r="W32" s="222">
        <f t="shared" si="4"/>
        <v>3000</v>
      </c>
      <c r="X32" s="107"/>
    </row>
    <row r="33" spans="1:25" s="13" customFormat="1" ht="18" customHeight="1" x14ac:dyDescent="0.15">
      <c r="A33" s="12">
        <v>27</v>
      </c>
      <c r="B33" s="121" t="s">
        <v>44</v>
      </c>
      <c r="C33" s="323"/>
      <c r="D33" s="50"/>
      <c r="E33" s="56"/>
      <c r="F33" s="21"/>
      <c r="G33" s="50">
        <v>322</v>
      </c>
      <c r="H33" s="56">
        <v>1357</v>
      </c>
      <c r="I33" s="21">
        <v>1524</v>
      </c>
      <c r="J33" s="19">
        <v>1147</v>
      </c>
      <c r="K33" s="20">
        <f t="shared" si="0"/>
        <v>4350</v>
      </c>
      <c r="L33" s="62">
        <v>974</v>
      </c>
      <c r="M33" s="68">
        <v>1501</v>
      </c>
      <c r="N33" s="19">
        <v>1686</v>
      </c>
      <c r="O33" s="20">
        <f t="shared" si="1"/>
        <v>4161</v>
      </c>
      <c r="P33" s="62">
        <v>2666</v>
      </c>
      <c r="Q33" s="68">
        <v>684</v>
      </c>
      <c r="R33" s="50">
        <v>97</v>
      </c>
      <c r="S33" s="56">
        <v>42</v>
      </c>
      <c r="T33" s="21"/>
      <c r="U33" s="50"/>
      <c r="V33" s="20">
        <f t="shared" si="2"/>
        <v>3489</v>
      </c>
      <c r="W33" s="21">
        <f t="shared" si="4"/>
        <v>12000</v>
      </c>
      <c r="X33" s="107"/>
      <c r="Y33" s="46"/>
    </row>
    <row r="34" spans="1:25" s="13" customFormat="1" ht="18" customHeight="1" x14ac:dyDescent="0.15">
      <c r="A34" s="12">
        <f t="shared" si="3"/>
        <v>28</v>
      </c>
      <c r="B34" s="122" t="s">
        <v>136</v>
      </c>
      <c r="C34" s="330"/>
      <c r="D34" s="51"/>
      <c r="E34" s="57"/>
      <c r="F34" s="27"/>
      <c r="G34" s="51">
        <v>814</v>
      </c>
      <c r="H34" s="57">
        <v>2268</v>
      </c>
      <c r="I34" s="27">
        <v>3710</v>
      </c>
      <c r="J34" s="25">
        <v>3702</v>
      </c>
      <c r="K34" s="26">
        <f>SUM(D34:J34)</f>
        <v>10494</v>
      </c>
      <c r="L34" s="63">
        <v>5338</v>
      </c>
      <c r="M34" s="69">
        <v>4595</v>
      </c>
      <c r="N34" s="25">
        <v>5066</v>
      </c>
      <c r="O34" s="26">
        <f t="shared" si="1"/>
        <v>14999</v>
      </c>
      <c r="P34" s="63">
        <v>4274</v>
      </c>
      <c r="Q34" s="69">
        <v>2033</v>
      </c>
      <c r="R34" s="51"/>
      <c r="S34" s="57"/>
      <c r="T34" s="27"/>
      <c r="U34" s="51"/>
      <c r="V34" s="26">
        <f>SUM(P34:U34)</f>
        <v>6307</v>
      </c>
      <c r="W34" s="27">
        <f>+K34+O34+V34</f>
        <v>31800</v>
      </c>
      <c r="X34" s="107"/>
    </row>
    <row r="35" spans="1:25" s="22" customFormat="1" ht="18" customHeight="1" x14ac:dyDescent="0.15">
      <c r="A35" s="28"/>
      <c r="B35" s="127" t="s">
        <v>95</v>
      </c>
      <c r="C35" s="335">
        <f>SUM(C7:C34)</f>
        <v>0</v>
      </c>
      <c r="D35" s="52">
        <f>SUM(D7:D34)</f>
        <v>0</v>
      </c>
      <c r="E35" s="58">
        <f t="shared" ref="E35:J35" si="5">SUM(E7:E34)</f>
        <v>0</v>
      </c>
      <c r="F35" s="32">
        <f>SUM(F7:F34)</f>
        <v>743</v>
      </c>
      <c r="G35" s="52">
        <f t="shared" si="5"/>
        <v>4222</v>
      </c>
      <c r="H35" s="58">
        <f t="shared" si="5"/>
        <v>11655</v>
      </c>
      <c r="I35" s="32">
        <f t="shared" si="5"/>
        <v>19307</v>
      </c>
      <c r="J35" s="30">
        <f t="shared" si="5"/>
        <v>21347</v>
      </c>
      <c r="K35" s="31">
        <f>SUM(C35:J35)</f>
        <v>57274</v>
      </c>
      <c r="L35" s="64">
        <f>SUM(L7:L34)</f>
        <v>29298</v>
      </c>
      <c r="M35" s="70">
        <f>SUM(M7:M34)</f>
        <v>54880</v>
      </c>
      <c r="N35" s="30">
        <f>SUM(N7:N34)</f>
        <v>61634</v>
      </c>
      <c r="O35" s="31">
        <f>SUM(L35:N35)</f>
        <v>145812</v>
      </c>
      <c r="P35" s="64">
        <f t="shared" ref="P35:U35" si="6">SUM(P7:P34)</f>
        <v>52664</v>
      </c>
      <c r="Q35" s="70">
        <f t="shared" si="6"/>
        <v>29672</v>
      </c>
      <c r="R35" s="52">
        <f>SUM(R7:R34)</f>
        <v>7791</v>
      </c>
      <c r="S35" s="58">
        <f t="shared" si="6"/>
        <v>7872</v>
      </c>
      <c r="T35" s="32">
        <f t="shared" si="6"/>
        <v>4610</v>
      </c>
      <c r="U35" s="52">
        <f t="shared" si="6"/>
        <v>1286</v>
      </c>
      <c r="V35" s="31">
        <f>SUM(P35:U35)</f>
        <v>103895</v>
      </c>
      <c r="W35" s="32">
        <f>+K35+O35+V35</f>
        <v>306981</v>
      </c>
      <c r="X35" s="108"/>
    </row>
    <row r="36" spans="1:25" s="13" customFormat="1" ht="18" customHeight="1" thickBot="1" x14ac:dyDescent="0.2">
      <c r="A36" s="12"/>
      <c r="B36" s="125" t="s">
        <v>51</v>
      </c>
      <c r="C36" s="334"/>
      <c r="D36" s="53"/>
      <c r="E36" s="59"/>
      <c r="F36" s="36">
        <v>6</v>
      </c>
      <c r="G36" s="53">
        <v>77</v>
      </c>
      <c r="H36" s="59">
        <v>494</v>
      </c>
      <c r="I36" s="36">
        <v>905</v>
      </c>
      <c r="J36" s="34">
        <v>506</v>
      </c>
      <c r="K36" s="35">
        <f>SUM(D36:J36)</f>
        <v>1988</v>
      </c>
      <c r="L36" s="65">
        <v>173</v>
      </c>
      <c r="M36" s="71">
        <v>33</v>
      </c>
      <c r="N36" s="34"/>
      <c r="O36" s="35">
        <f t="shared" si="1"/>
        <v>206</v>
      </c>
      <c r="P36" s="65"/>
      <c r="Q36" s="71"/>
      <c r="R36" s="53"/>
      <c r="S36" s="59"/>
      <c r="T36" s="36"/>
      <c r="U36" s="53"/>
      <c r="V36" s="35">
        <f t="shared" si="2"/>
        <v>0</v>
      </c>
      <c r="W36" s="36">
        <f t="shared" si="4"/>
        <v>2194</v>
      </c>
      <c r="X36" s="107"/>
    </row>
    <row r="37" spans="1:25" s="22" customFormat="1" ht="18" customHeight="1" x14ac:dyDescent="0.15">
      <c r="A37" s="28"/>
      <c r="B37" s="126" t="s">
        <v>133</v>
      </c>
      <c r="C37" s="336">
        <f>+C36+C35</f>
        <v>0</v>
      </c>
      <c r="D37" s="54">
        <f>+D36+D35</f>
        <v>0</v>
      </c>
      <c r="E37" s="60">
        <f t="shared" ref="E37:V37" si="7">+E36+E35</f>
        <v>0</v>
      </c>
      <c r="F37" s="41">
        <f>+F36+F35</f>
        <v>749</v>
      </c>
      <c r="G37" s="54">
        <f t="shared" si="7"/>
        <v>4299</v>
      </c>
      <c r="H37" s="60">
        <f t="shared" si="7"/>
        <v>12149</v>
      </c>
      <c r="I37" s="41">
        <f t="shared" si="7"/>
        <v>20212</v>
      </c>
      <c r="J37" s="39">
        <f t="shared" si="7"/>
        <v>21853</v>
      </c>
      <c r="K37" s="40">
        <f>+K36+K35</f>
        <v>59262</v>
      </c>
      <c r="L37" s="66">
        <f t="shared" si="7"/>
        <v>29471</v>
      </c>
      <c r="M37" s="72">
        <f t="shared" si="7"/>
        <v>54913</v>
      </c>
      <c r="N37" s="39">
        <f t="shared" si="7"/>
        <v>61634</v>
      </c>
      <c r="O37" s="40">
        <f>+O36+O35</f>
        <v>146018</v>
      </c>
      <c r="P37" s="66">
        <f t="shared" si="7"/>
        <v>52664</v>
      </c>
      <c r="Q37" s="72">
        <f t="shared" si="7"/>
        <v>29672</v>
      </c>
      <c r="R37" s="54">
        <f t="shared" si="7"/>
        <v>7791</v>
      </c>
      <c r="S37" s="60">
        <f t="shared" si="7"/>
        <v>7872</v>
      </c>
      <c r="T37" s="41">
        <f t="shared" si="7"/>
        <v>4610</v>
      </c>
      <c r="U37" s="54">
        <f t="shared" si="7"/>
        <v>1286</v>
      </c>
      <c r="V37" s="40">
        <f t="shared" si="7"/>
        <v>103895</v>
      </c>
      <c r="W37" s="41">
        <f>+W36+W35</f>
        <v>309175</v>
      </c>
      <c r="X37" s="107"/>
    </row>
    <row r="38" spans="1:25" x14ac:dyDescent="0.15">
      <c r="X38" s="341"/>
    </row>
    <row r="39" spans="1:25" x14ac:dyDescent="0.15">
      <c r="W39" s="315"/>
    </row>
  </sheetData>
  <mergeCells count="15">
    <mergeCell ref="B2:W2"/>
    <mergeCell ref="V3:W3"/>
    <mergeCell ref="B4:B6"/>
    <mergeCell ref="C4:K4"/>
    <mergeCell ref="L4:O4"/>
    <mergeCell ref="P4:V4"/>
    <mergeCell ref="W4:W6"/>
    <mergeCell ref="D5:F5"/>
    <mergeCell ref="G5:I5"/>
    <mergeCell ref="K5:K6"/>
    <mergeCell ref="L5:M5"/>
    <mergeCell ref="O5:O6"/>
    <mergeCell ref="P5:Q5"/>
    <mergeCell ref="R5:T5"/>
    <mergeCell ref="V5:V6"/>
  </mergeCells>
  <phoneticPr fontId="2"/>
  <pageMargins left="0.70866141732283472" right="0.70866141732283472" top="1.1417322834645669" bottom="0.74803149606299213" header="0.31496062992125984" footer="0.31496062992125984"/>
  <pageSetup scale="70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1"/>
  <sheetViews>
    <sheetView workbookViewId="0"/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181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15</v>
      </c>
      <c r="F7" s="272">
        <v>55</v>
      </c>
      <c r="G7" s="273">
        <v>18</v>
      </c>
      <c r="H7" s="274"/>
      <c r="I7" s="275">
        <f t="shared" ref="I7:I19" si="0">SUM(B7:H7)</f>
        <v>88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88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>
        <v>6</v>
      </c>
      <c r="E8" s="278">
        <v>19</v>
      </c>
      <c r="F8" s="279">
        <v>126</v>
      </c>
      <c r="G8" s="280">
        <v>59</v>
      </c>
      <c r="H8" s="281"/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12</v>
      </c>
      <c r="F9" s="279">
        <v>31</v>
      </c>
      <c r="G9" s="280">
        <v>40</v>
      </c>
      <c r="H9" s="281">
        <v>11</v>
      </c>
      <c r="I9" s="282">
        <f t="shared" si="0"/>
        <v>94</v>
      </c>
      <c r="J9" s="283">
        <v>6</v>
      </c>
      <c r="K9" s="284"/>
      <c r="L9" s="281"/>
      <c r="M9" s="282">
        <f t="shared" si="1"/>
        <v>6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>
        <v>4</v>
      </c>
      <c r="F10" s="279">
        <v>14</v>
      </c>
      <c r="G10" s="280">
        <v>30</v>
      </c>
      <c r="H10" s="281">
        <v>21</v>
      </c>
      <c r="I10" s="282">
        <f t="shared" si="0"/>
        <v>69</v>
      </c>
      <c r="J10" s="283">
        <v>23</v>
      </c>
      <c r="K10" s="284">
        <v>7</v>
      </c>
      <c r="L10" s="281"/>
      <c r="M10" s="282">
        <f t="shared" si="1"/>
        <v>30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99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2</v>
      </c>
      <c r="F11" s="279">
        <v>48</v>
      </c>
      <c r="G11" s="280">
        <v>51</v>
      </c>
      <c r="H11" s="281">
        <v>38</v>
      </c>
      <c r="I11" s="282">
        <f t="shared" si="0"/>
        <v>139</v>
      </c>
      <c r="J11" s="283">
        <v>38</v>
      </c>
      <c r="K11" s="284">
        <v>5</v>
      </c>
      <c r="L11" s="281"/>
      <c r="M11" s="282">
        <f t="shared" si="1"/>
        <v>43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182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>
        <v>26</v>
      </c>
      <c r="G12" s="280">
        <v>123</v>
      </c>
      <c r="H12" s="281">
        <v>1</v>
      </c>
      <c r="I12" s="282">
        <f t="shared" si="0"/>
        <v>150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150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25</v>
      </c>
      <c r="F13" s="279">
        <v>98</v>
      </c>
      <c r="G13" s="280">
        <v>197</v>
      </c>
      <c r="H13" s="281">
        <v>42</v>
      </c>
      <c r="I13" s="282">
        <f t="shared" si="0"/>
        <v>362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362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14</v>
      </c>
      <c r="G14" s="287">
        <v>38</v>
      </c>
      <c r="H14" s="288">
        <v>57</v>
      </c>
      <c r="I14" s="289">
        <f t="shared" si="0"/>
        <v>109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109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21</v>
      </c>
      <c r="G15" s="280">
        <v>71</v>
      </c>
      <c r="H15" s="281">
        <v>8</v>
      </c>
      <c r="I15" s="282">
        <f t="shared" si="0"/>
        <v>100</v>
      </c>
      <c r="J15" s="283">
        <v>15</v>
      </c>
      <c r="K15" s="284"/>
      <c r="L15" s="281"/>
      <c r="M15" s="282">
        <f t="shared" si="1"/>
        <v>15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115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18</v>
      </c>
      <c r="G16" s="280">
        <v>139</v>
      </c>
      <c r="H16" s="281">
        <v>2</v>
      </c>
      <c r="I16" s="282">
        <f t="shared" si="0"/>
        <v>159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159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43</v>
      </c>
      <c r="G18" s="280">
        <v>107</v>
      </c>
      <c r="H18" s="281">
        <v>102</v>
      </c>
      <c r="I18" s="282">
        <f t="shared" si="0"/>
        <v>252</v>
      </c>
      <c r="J18" s="283">
        <v>35</v>
      </c>
      <c r="K18" s="284">
        <v>13</v>
      </c>
      <c r="L18" s="281"/>
      <c r="M18" s="282">
        <f t="shared" si="1"/>
        <v>48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300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32</v>
      </c>
      <c r="H19" s="281">
        <v>224</v>
      </c>
      <c r="I19" s="282">
        <f t="shared" si="0"/>
        <v>256</v>
      </c>
      <c r="J19" s="283">
        <v>56</v>
      </c>
      <c r="K19" s="284">
        <v>8</v>
      </c>
      <c r="L19" s="281"/>
      <c r="M19" s="282">
        <f t="shared" si="1"/>
        <v>64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320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6</v>
      </c>
      <c r="E20" s="292">
        <f t="shared" si="4"/>
        <v>77</v>
      </c>
      <c r="F20" s="293">
        <f t="shared" si="4"/>
        <v>494</v>
      </c>
      <c r="G20" s="294">
        <f t="shared" si="4"/>
        <v>905</v>
      </c>
      <c r="H20" s="295">
        <f t="shared" si="4"/>
        <v>506</v>
      </c>
      <c r="I20" s="296">
        <f t="shared" si="4"/>
        <v>1988</v>
      </c>
      <c r="J20" s="297">
        <f t="shared" si="4"/>
        <v>173</v>
      </c>
      <c r="K20" s="298">
        <f t="shared" si="4"/>
        <v>33</v>
      </c>
      <c r="L20" s="295">
        <f t="shared" si="4"/>
        <v>0</v>
      </c>
      <c r="M20" s="296">
        <f t="shared" si="4"/>
        <v>206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2194</v>
      </c>
      <c r="V20" s="192">
        <f>SUM(V7:V19)</f>
        <v>0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3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4" sqref="N14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5.375" customWidth="1"/>
    <col min="22" max="23" width="8.625" customWidth="1"/>
    <col min="24" max="24" width="9.75" style="317" customWidth="1"/>
  </cols>
  <sheetData>
    <row r="1" spans="1:24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4" ht="20.100000000000001" customHeight="1" x14ac:dyDescent="0.2">
      <c r="B2" s="543" t="s">
        <v>179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</row>
    <row r="3" spans="1:24" ht="20.100000000000001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/>
    </row>
    <row r="4" spans="1:24" s="13" customFormat="1" ht="17.2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</row>
    <row r="5" spans="1:24" s="13" customFormat="1" ht="17.2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267" t="s">
        <v>132</v>
      </c>
    </row>
    <row r="6" spans="1:24" s="13" customFormat="1" ht="17.2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</row>
    <row r="7" spans="1:24" s="13" customFormat="1" ht="18" customHeight="1" x14ac:dyDescent="0.15">
      <c r="A7" s="12">
        <v>1</v>
      </c>
      <c r="B7" s="121" t="s">
        <v>121</v>
      </c>
      <c r="C7" s="323"/>
      <c r="D7" s="50"/>
      <c r="E7" s="56">
        <v>1000</v>
      </c>
      <c r="F7" s="21"/>
      <c r="G7" s="50"/>
      <c r="H7" s="56"/>
      <c r="I7" s="21"/>
      <c r="J7" s="19"/>
      <c r="K7" s="20">
        <f t="shared" ref="K7:K33" si="0">SUM(D7:J7)</f>
        <v>1000</v>
      </c>
      <c r="L7" s="62"/>
      <c r="M7" s="68"/>
      <c r="N7" s="19"/>
      <c r="O7" s="20">
        <f>SUM(L7:N7)</f>
        <v>0</v>
      </c>
      <c r="P7" s="62"/>
      <c r="Q7" s="68"/>
      <c r="R7" s="50"/>
      <c r="S7" s="56"/>
      <c r="T7" s="21"/>
      <c r="U7" s="50"/>
      <c r="V7" s="20">
        <f>SUM(P7:U7)</f>
        <v>0</v>
      </c>
      <c r="W7" s="21">
        <f>+K7+O7+V7</f>
        <v>1000</v>
      </c>
      <c r="X7" s="107">
        <v>1000</v>
      </c>
    </row>
    <row r="8" spans="1:24" s="13" customFormat="1" ht="18" customHeight="1" x14ac:dyDescent="0.15">
      <c r="A8" s="12">
        <f>+A7+1</f>
        <v>2</v>
      </c>
      <c r="B8" s="121" t="s">
        <v>19</v>
      </c>
      <c r="C8" s="323"/>
      <c r="D8" s="50"/>
      <c r="E8" s="56">
        <v>500</v>
      </c>
      <c r="F8" s="21">
        <v>1503</v>
      </c>
      <c r="G8" s="50">
        <v>1677</v>
      </c>
      <c r="H8" s="56">
        <v>1544</v>
      </c>
      <c r="I8" s="21">
        <v>480</v>
      </c>
      <c r="J8" s="19">
        <v>190</v>
      </c>
      <c r="K8" s="20">
        <f>SUM(D8:J8)</f>
        <v>5894</v>
      </c>
      <c r="L8" s="62">
        <v>78</v>
      </c>
      <c r="M8" s="68">
        <v>2264</v>
      </c>
      <c r="N8" s="19">
        <v>607</v>
      </c>
      <c r="O8" s="20">
        <f t="shared" ref="O8:O36" si="1">SUM(L8:N8)</f>
        <v>2949</v>
      </c>
      <c r="P8" s="62">
        <v>57</v>
      </c>
      <c r="Q8" s="68"/>
      <c r="R8" s="50"/>
      <c r="S8" s="56"/>
      <c r="T8" s="21"/>
      <c r="U8" s="50"/>
      <c r="V8" s="20">
        <f t="shared" ref="V8:V36" si="2">SUM(P8:U8)</f>
        <v>57</v>
      </c>
      <c r="W8" s="21">
        <f>+K8+O8+V8</f>
        <v>8900</v>
      </c>
      <c r="X8" s="107">
        <v>10000</v>
      </c>
    </row>
    <row r="9" spans="1:24" s="13" customFormat="1" ht="18" customHeight="1" x14ac:dyDescent="0.15">
      <c r="A9" s="12">
        <f t="shared" ref="A9:A34" si="3">+A8+1</f>
        <v>3</v>
      </c>
      <c r="B9" s="121" t="s">
        <v>21</v>
      </c>
      <c r="C9" s="323"/>
      <c r="D9" s="50"/>
      <c r="E9" s="56">
        <v>473</v>
      </c>
      <c r="F9" s="21">
        <v>1588</v>
      </c>
      <c r="G9" s="50">
        <v>1916</v>
      </c>
      <c r="H9" s="56">
        <v>455</v>
      </c>
      <c r="I9" s="21">
        <v>928</v>
      </c>
      <c r="J9" s="19">
        <v>844</v>
      </c>
      <c r="K9" s="20">
        <f>SUM(D9:J9)</f>
        <v>6204</v>
      </c>
      <c r="L9" s="62">
        <v>4494</v>
      </c>
      <c r="M9" s="68">
        <v>6756</v>
      </c>
      <c r="N9" s="19">
        <v>9842</v>
      </c>
      <c r="O9" s="20">
        <f t="shared" si="1"/>
        <v>21092</v>
      </c>
      <c r="P9" s="62">
        <v>2138</v>
      </c>
      <c r="Q9" s="68"/>
      <c r="R9" s="50"/>
      <c r="S9" s="56"/>
      <c r="T9" s="21"/>
      <c r="U9" s="50"/>
      <c r="V9" s="20">
        <f t="shared" si="2"/>
        <v>2138</v>
      </c>
      <c r="W9" s="21">
        <f t="shared" ref="W9:W36" si="4">+K9+O9+V9</f>
        <v>29434</v>
      </c>
      <c r="X9" s="107">
        <v>23300</v>
      </c>
    </row>
    <row r="10" spans="1:24" s="13" customFormat="1" ht="18" customHeight="1" x14ac:dyDescent="0.15">
      <c r="A10" s="12">
        <f t="shared" si="3"/>
        <v>4</v>
      </c>
      <c r="B10" s="121" t="s">
        <v>91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>
        <v>1400</v>
      </c>
      <c r="N10" s="19">
        <v>2800</v>
      </c>
      <c r="O10" s="20">
        <f t="shared" si="1"/>
        <v>4200</v>
      </c>
      <c r="P10" s="62"/>
      <c r="Q10" s="68"/>
      <c r="R10" s="50"/>
      <c r="S10" s="56"/>
      <c r="T10" s="21"/>
      <c r="U10" s="50"/>
      <c r="V10" s="20">
        <f t="shared" si="2"/>
        <v>0</v>
      </c>
      <c r="W10" s="21">
        <f t="shared" si="4"/>
        <v>4200</v>
      </c>
      <c r="X10" s="107">
        <v>4200</v>
      </c>
    </row>
    <row r="11" spans="1:24" s="13" customFormat="1" ht="18" customHeight="1" x14ac:dyDescent="0.15">
      <c r="A11" s="12">
        <f t="shared" si="3"/>
        <v>5</v>
      </c>
      <c r="B11" s="121" t="s">
        <v>92</v>
      </c>
      <c r="C11" s="323"/>
      <c r="D11" s="50"/>
      <c r="E11" s="56">
        <v>900</v>
      </c>
      <c r="F11" s="21"/>
      <c r="G11" s="50">
        <v>600</v>
      </c>
      <c r="H11" s="56"/>
      <c r="I11" s="21"/>
      <c r="J11" s="19"/>
      <c r="K11" s="20">
        <f>SUM(D11:J11)</f>
        <v>1500</v>
      </c>
      <c r="L11" s="62"/>
      <c r="M11" s="68">
        <v>747</v>
      </c>
      <c r="N11" s="19">
        <v>53</v>
      </c>
      <c r="O11" s="20">
        <f t="shared" si="1"/>
        <v>800</v>
      </c>
      <c r="P11" s="62"/>
      <c r="Q11" s="68"/>
      <c r="R11" s="50"/>
      <c r="S11" s="56"/>
      <c r="T11" s="21"/>
      <c r="U11" s="50"/>
      <c r="V11" s="20">
        <f t="shared" si="2"/>
        <v>0</v>
      </c>
      <c r="W11" s="21">
        <f t="shared" si="4"/>
        <v>2300</v>
      </c>
      <c r="X11" s="107">
        <v>2300</v>
      </c>
    </row>
    <row r="12" spans="1:24" s="13" customFormat="1" ht="18" customHeight="1" x14ac:dyDescent="0.15">
      <c r="A12" s="12">
        <f t="shared" si="3"/>
        <v>6</v>
      </c>
      <c r="B12" s="121" t="s">
        <v>98</v>
      </c>
      <c r="C12" s="323"/>
      <c r="D12" s="50">
        <v>2097</v>
      </c>
      <c r="E12" s="56">
        <v>3036</v>
      </c>
      <c r="F12" s="21">
        <v>4425</v>
      </c>
      <c r="G12" s="50">
        <v>5023</v>
      </c>
      <c r="H12" s="56">
        <v>5374</v>
      </c>
      <c r="I12" s="21">
        <v>6001</v>
      </c>
      <c r="J12" s="19">
        <v>1798</v>
      </c>
      <c r="K12" s="20">
        <f>SUM(C12:J12)</f>
        <v>27754</v>
      </c>
      <c r="L12" s="62">
        <v>2708</v>
      </c>
      <c r="M12" s="68">
        <v>4659</v>
      </c>
      <c r="N12" s="19">
        <v>5290</v>
      </c>
      <c r="O12" s="20">
        <f t="shared" si="1"/>
        <v>12657</v>
      </c>
      <c r="P12" s="62">
        <v>1658</v>
      </c>
      <c r="Q12" s="68">
        <v>644</v>
      </c>
      <c r="R12" s="50"/>
      <c r="S12" s="56"/>
      <c r="T12" s="21"/>
      <c r="U12" s="50"/>
      <c r="V12" s="20">
        <f t="shared" si="2"/>
        <v>2302</v>
      </c>
      <c r="W12" s="21">
        <f t="shared" si="4"/>
        <v>42713</v>
      </c>
      <c r="X12" s="107">
        <v>41800</v>
      </c>
    </row>
    <row r="13" spans="1:24" s="13" customFormat="1" ht="18" customHeight="1" x14ac:dyDescent="0.15">
      <c r="A13" s="12">
        <f t="shared" si="3"/>
        <v>7</v>
      </c>
      <c r="B13" s="129" t="s">
        <v>24</v>
      </c>
      <c r="C13" s="325"/>
      <c r="D13" s="130"/>
      <c r="E13" s="131"/>
      <c r="F13" s="132">
        <v>1206</v>
      </c>
      <c r="G13" s="130">
        <v>668</v>
      </c>
      <c r="H13" s="131">
        <v>1481</v>
      </c>
      <c r="I13" s="132">
        <v>1253</v>
      </c>
      <c r="J13" s="133">
        <v>2093</v>
      </c>
      <c r="K13" s="134">
        <f t="shared" si="0"/>
        <v>6701</v>
      </c>
      <c r="L13" s="135">
        <v>1859</v>
      </c>
      <c r="M13" s="136">
        <v>2124</v>
      </c>
      <c r="N13" s="133">
        <v>1407</v>
      </c>
      <c r="O13" s="134">
        <f t="shared" si="1"/>
        <v>5390</v>
      </c>
      <c r="P13" s="135">
        <v>209</v>
      </c>
      <c r="Q13" s="136"/>
      <c r="R13" s="130"/>
      <c r="S13" s="131"/>
      <c r="T13" s="132"/>
      <c r="U13" s="130"/>
      <c r="V13" s="134">
        <f t="shared" si="2"/>
        <v>209</v>
      </c>
      <c r="W13" s="132">
        <f t="shared" si="4"/>
        <v>12300</v>
      </c>
      <c r="X13" s="107">
        <v>12000</v>
      </c>
    </row>
    <row r="14" spans="1:24" s="13" customFormat="1" ht="18" customHeight="1" x14ac:dyDescent="0.15">
      <c r="A14" s="145">
        <f t="shared" si="3"/>
        <v>8</v>
      </c>
      <c r="B14" s="146" t="s">
        <v>134</v>
      </c>
      <c r="C14" s="324"/>
      <c r="D14" s="147"/>
      <c r="E14" s="148"/>
      <c r="F14" s="149"/>
      <c r="G14" s="147"/>
      <c r="H14" s="148"/>
      <c r="I14" s="149">
        <v>1150</v>
      </c>
      <c r="J14" s="150">
        <v>1150</v>
      </c>
      <c r="K14" s="92">
        <f t="shared" si="0"/>
        <v>2300</v>
      </c>
      <c r="L14" s="151">
        <v>361</v>
      </c>
      <c r="M14" s="152">
        <v>1174</v>
      </c>
      <c r="N14" s="150">
        <v>2200</v>
      </c>
      <c r="O14" s="92">
        <f t="shared" si="1"/>
        <v>3735</v>
      </c>
      <c r="P14" s="151">
        <v>265</v>
      </c>
      <c r="Q14" s="152"/>
      <c r="R14" s="147"/>
      <c r="S14" s="148"/>
      <c r="T14" s="149"/>
      <c r="U14" s="147"/>
      <c r="V14" s="92">
        <f t="shared" si="2"/>
        <v>265</v>
      </c>
      <c r="W14" s="149">
        <f t="shared" si="4"/>
        <v>6300</v>
      </c>
      <c r="X14" s="13">
        <v>6000</v>
      </c>
    </row>
    <row r="15" spans="1:24" s="13" customFormat="1" ht="18" customHeight="1" x14ac:dyDescent="0.15">
      <c r="A15" s="12">
        <f t="shared" si="3"/>
        <v>9</v>
      </c>
      <c r="B15" s="121" t="s">
        <v>26</v>
      </c>
      <c r="C15" s="323"/>
      <c r="D15" s="50"/>
      <c r="E15" s="56">
        <v>38</v>
      </c>
      <c r="F15" s="21">
        <v>313</v>
      </c>
      <c r="G15" s="50">
        <v>1452</v>
      </c>
      <c r="H15" s="56">
        <v>1768</v>
      </c>
      <c r="I15" s="21">
        <v>1577</v>
      </c>
      <c r="J15" s="19">
        <v>674</v>
      </c>
      <c r="K15" s="20">
        <f t="shared" si="0"/>
        <v>5822</v>
      </c>
      <c r="L15" s="62">
        <v>1216</v>
      </c>
      <c r="M15" s="68">
        <v>2782</v>
      </c>
      <c r="N15" s="19">
        <v>10795</v>
      </c>
      <c r="O15" s="20">
        <f t="shared" si="1"/>
        <v>14793</v>
      </c>
      <c r="P15" s="62">
        <v>2429</v>
      </c>
      <c r="Q15" s="68">
        <v>798</v>
      </c>
      <c r="R15" s="50"/>
      <c r="S15" s="56"/>
      <c r="T15" s="21"/>
      <c r="U15" s="50"/>
      <c r="V15" s="20">
        <f t="shared" si="2"/>
        <v>3227</v>
      </c>
      <c r="W15" s="21">
        <f t="shared" si="4"/>
        <v>23842</v>
      </c>
      <c r="X15" s="107">
        <v>24100</v>
      </c>
    </row>
    <row r="16" spans="1:24" s="13" customFormat="1" ht="18" customHeight="1" x14ac:dyDescent="0.15">
      <c r="A16" s="12">
        <f t="shared" si="3"/>
        <v>10</v>
      </c>
      <c r="B16" s="121" t="s">
        <v>27</v>
      </c>
      <c r="C16" s="323"/>
      <c r="D16" s="50"/>
      <c r="E16" s="56"/>
      <c r="F16" s="21"/>
      <c r="G16" s="50"/>
      <c r="H16" s="56"/>
      <c r="I16" s="21">
        <v>479</v>
      </c>
      <c r="J16" s="19">
        <v>576</v>
      </c>
      <c r="K16" s="20">
        <f t="shared" si="0"/>
        <v>1055</v>
      </c>
      <c r="L16" s="62">
        <v>324</v>
      </c>
      <c r="M16" s="68">
        <v>891</v>
      </c>
      <c r="N16" s="19">
        <v>4738</v>
      </c>
      <c r="O16" s="20">
        <f t="shared" si="1"/>
        <v>5953</v>
      </c>
      <c r="P16" s="62">
        <v>5157</v>
      </c>
      <c r="Q16" s="68">
        <v>932</v>
      </c>
      <c r="R16" s="50">
        <v>36</v>
      </c>
      <c r="S16" s="56"/>
      <c r="T16" s="21"/>
      <c r="U16" s="50"/>
      <c r="V16" s="20">
        <f t="shared" si="2"/>
        <v>6125</v>
      </c>
      <c r="W16" s="21">
        <f t="shared" si="4"/>
        <v>13133</v>
      </c>
      <c r="X16" s="107">
        <v>15500</v>
      </c>
    </row>
    <row r="17" spans="1:24" s="13" customFormat="1" ht="18" customHeight="1" x14ac:dyDescent="0.15">
      <c r="A17" s="12">
        <f t="shared" si="3"/>
        <v>11</v>
      </c>
      <c r="B17" s="121" t="s">
        <v>28</v>
      </c>
      <c r="C17" s="323"/>
      <c r="D17" s="50"/>
      <c r="E17" s="56"/>
      <c r="F17" s="21"/>
      <c r="G17" s="50">
        <v>144</v>
      </c>
      <c r="H17" s="56">
        <v>1006</v>
      </c>
      <c r="I17" s="21">
        <v>3106</v>
      </c>
      <c r="J17" s="19">
        <v>3745</v>
      </c>
      <c r="K17" s="20">
        <f t="shared" si="0"/>
        <v>8001</v>
      </c>
      <c r="L17" s="62">
        <v>2998</v>
      </c>
      <c r="M17" s="68">
        <v>2969</v>
      </c>
      <c r="N17" s="19">
        <v>2105</v>
      </c>
      <c r="O17" s="20">
        <f t="shared" si="1"/>
        <v>8072</v>
      </c>
      <c r="P17" s="62">
        <v>1209</v>
      </c>
      <c r="Q17" s="68"/>
      <c r="R17" s="50"/>
      <c r="S17" s="56"/>
      <c r="T17" s="21"/>
      <c r="U17" s="50"/>
      <c r="V17" s="20">
        <f t="shared" si="2"/>
        <v>1209</v>
      </c>
      <c r="W17" s="21">
        <f t="shared" si="4"/>
        <v>17282</v>
      </c>
      <c r="X17" s="107">
        <v>18000</v>
      </c>
    </row>
    <row r="18" spans="1:24" s="22" customFormat="1" ht="18" customHeight="1" x14ac:dyDescent="0.15">
      <c r="A18" s="12">
        <f t="shared" si="3"/>
        <v>12</v>
      </c>
      <c r="B18" s="121" t="s">
        <v>97</v>
      </c>
      <c r="C18" s="323"/>
      <c r="D18" s="50"/>
      <c r="E18" s="56"/>
      <c r="F18" s="21"/>
      <c r="G18" s="50">
        <v>42</v>
      </c>
      <c r="H18" s="56">
        <v>68</v>
      </c>
      <c r="I18" s="21">
        <v>225</v>
      </c>
      <c r="J18" s="19">
        <v>513</v>
      </c>
      <c r="K18" s="20">
        <f t="shared" si="0"/>
        <v>848</v>
      </c>
      <c r="L18" s="62">
        <v>1986</v>
      </c>
      <c r="M18" s="68">
        <v>3809</v>
      </c>
      <c r="N18" s="19">
        <v>2847</v>
      </c>
      <c r="O18" s="20">
        <f t="shared" si="1"/>
        <v>8642</v>
      </c>
      <c r="P18" s="62">
        <v>1827</v>
      </c>
      <c r="Q18" s="68">
        <v>2302</v>
      </c>
      <c r="R18" s="50"/>
      <c r="S18" s="56"/>
      <c r="T18" s="21"/>
      <c r="U18" s="50"/>
      <c r="V18" s="20">
        <f t="shared" si="2"/>
        <v>4129</v>
      </c>
      <c r="W18" s="21">
        <f t="shared" si="4"/>
        <v>13619</v>
      </c>
      <c r="X18" s="107">
        <v>13500</v>
      </c>
    </row>
    <row r="19" spans="1:24" s="13" customFormat="1" ht="18" customHeight="1" x14ac:dyDescent="0.15">
      <c r="A19" s="12">
        <f t="shared" si="3"/>
        <v>13</v>
      </c>
      <c r="B19" s="121" t="s">
        <v>99</v>
      </c>
      <c r="C19" s="323"/>
      <c r="D19" s="50"/>
      <c r="E19" s="56">
        <v>42</v>
      </c>
      <c r="F19" s="21">
        <v>352</v>
      </c>
      <c r="G19" s="50">
        <v>901</v>
      </c>
      <c r="H19" s="56">
        <v>1184</v>
      </c>
      <c r="I19" s="21">
        <v>1200</v>
      </c>
      <c r="J19" s="19">
        <v>394</v>
      </c>
      <c r="K19" s="20">
        <f t="shared" si="0"/>
        <v>4073</v>
      </c>
      <c r="L19" s="62">
        <v>318</v>
      </c>
      <c r="M19" s="68">
        <v>2943</v>
      </c>
      <c r="N19" s="19">
        <v>11104</v>
      </c>
      <c r="O19" s="20">
        <f t="shared" si="1"/>
        <v>14365</v>
      </c>
      <c r="P19" s="62">
        <v>11393</v>
      </c>
      <c r="Q19" s="68">
        <v>7056</v>
      </c>
      <c r="R19" s="50">
        <v>4924</v>
      </c>
      <c r="S19" s="56">
        <v>6435</v>
      </c>
      <c r="T19" s="21">
        <v>2943</v>
      </c>
      <c r="U19" s="50">
        <v>762</v>
      </c>
      <c r="V19" s="20">
        <f t="shared" si="2"/>
        <v>33513</v>
      </c>
      <c r="W19" s="21">
        <f t="shared" si="4"/>
        <v>51951</v>
      </c>
      <c r="X19" s="107">
        <v>49800</v>
      </c>
    </row>
    <row r="20" spans="1:24" s="13" customFormat="1" ht="18" customHeight="1" x14ac:dyDescent="0.15">
      <c r="A20" s="12">
        <f t="shared" si="3"/>
        <v>14</v>
      </c>
      <c r="B20" s="129" t="s">
        <v>31</v>
      </c>
      <c r="C20" s="325"/>
      <c r="D20" s="130"/>
      <c r="E20" s="131">
        <v>970</v>
      </c>
      <c r="F20" s="132"/>
      <c r="G20" s="130">
        <v>1460</v>
      </c>
      <c r="H20" s="131">
        <v>7</v>
      </c>
      <c r="I20" s="132">
        <v>44</v>
      </c>
      <c r="J20" s="133">
        <v>140</v>
      </c>
      <c r="K20" s="134">
        <f t="shared" si="0"/>
        <v>2621</v>
      </c>
      <c r="L20" s="135">
        <v>1829</v>
      </c>
      <c r="M20" s="136">
        <v>6200</v>
      </c>
      <c r="N20" s="133">
        <v>2186</v>
      </c>
      <c r="O20" s="134">
        <f t="shared" si="1"/>
        <v>10215</v>
      </c>
      <c r="P20" s="135">
        <v>3464</v>
      </c>
      <c r="Q20" s="136"/>
      <c r="R20" s="130"/>
      <c r="S20" s="131"/>
      <c r="T20" s="132"/>
      <c r="U20" s="130"/>
      <c r="V20" s="134">
        <f t="shared" si="2"/>
        <v>3464</v>
      </c>
      <c r="W20" s="132">
        <f t="shared" si="4"/>
        <v>16300</v>
      </c>
      <c r="X20" s="107">
        <v>16300</v>
      </c>
    </row>
    <row r="21" spans="1:24" s="13" customFormat="1" ht="18" customHeight="1" x14ac:dyDescent="0.15">
      <c r="A21" s="266">
        <f t="shared" si="3"/>
        <v>15</v>
      </c>
      <c r="B21" s="129" t="s">
        <v>34</v>
      </c>
      <c r="C21" s="325"/>
      <c r="D21" s="50"/>
      <c r="E21" s="56"/>
      <c r="F21" s="280">
        <v>146</v>
      </c>
      <c r="G21" s="50">
        <v>686</v>
      </c>
      <c r="H21" s="56">
        <v>490</v>
      </c>
      <c r="I21" s="21">
        <v>639</v>
      </c>
      <c r="J21" s="19">
        <v>1302</v>
      </c>
      <c r="K21" s="20">
        <f t="shared" si="0"/>
        <v>3263</v>
      </c>
      <c r="L21" s="62">
        <v>3194</v>
      </c>
      <c r="M21" s="68">
        <v>3119</v>
      </c>
      <c r="N21" s="19">
        <v>4669</v>
      </c>
      <c r="O21" s="134">
        <f t="shared" si="1"/>
        <v>10982</v>
      </c>
      <c r="P21" s="62">
        <v>5278</v>
      </c>
      <c r="Q21" s="68">
        <v>1139</v>
      </c>
      <c r="R21" s="50">
        <v>297</v>
      </c>
      <c r="S21" s="56">
        <v>186</v>
      </c>
      <c r="T21" s="21"/>
      <c r="U21" s="50"/>
      <c r="V21" s="20">
        <f t="shared" si="2"/>
        <v>6900</v>
      </c>
      <c r="W21" s="21">
        <f t="shared" si="4"/>
        <v>21145</v>
      </c>
      <c r="X21" s="107">
        <v>20700</v>
      </c>
    </row>
    <row r="22" spans="1:24" s="13" customFormat="1" ht="18" customHeight="1" x14ac:dyDescent="0.15">
      <c r="A22" s="12">
        <f t="shared" si="3"/>
        <v>16</v>
      </c>
      <c r="B22" s="121" t="s">
        <v>89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0"/>
        <v>0</v>
      </c>
      <c r="L22" s="62"/>
      <c r="M22" s="68">
        <v>718</v>
      </c>
      <c r="N22" s="19">
        <v>282</v>
      </c>
      <c r="O22" s="20">
        <f>SUM(L22:N22)</f>
        <v>1000</v>
      </c>
      <c r="P22" s="62"/>
      <c r="Q22" s="68"/>
      <c r="R22" s="50"/>
      <c r="S22" s="56"/>
      <c r="T22" s="21"/>
      <c r="U22" s="50"/>
      <c r="V22" s="20">
        <f>SUM(P22:U22)</f>
        <v>0</v>
      </c>
      <c r="W22" s="21">
        <f>+K22+O22+V22</f>
        <v>1000</v>
      </c>
      <c r="X22" s="107">
        <v>800</v>
      </c>
    </row>
    <row r="23" spans="1:24" s="13" customFormat="1" ht="18" customHeight="1" x14ac:dyDescent="0.15">
      <c r="A23" s="12">
        <f t="shared" si="3"/>
        <v>17</v>
      </c>
      <c r="B23" s="121" t="s">
        <v>90</v>
      </c>
      <c r="C23" s="325"/>
      <c r="D23" s="130"/>
      <c r="E23" s="131"/>
      <c r="F23" s="132"/>
      <c r="G23" s="130"/>
      <c r="H23" s="131"/>
      <c r="I23" s="132"/>
      <c r="J23" s="19"/>
      <c r="K23" s="20">
        <f t="shared" si="0"/>
        <v>0</v>
      </c>
      <c r="L23" s="62"/>
      <c r="M23" s="68">
        <v>500</v>
      </c>
      <c r="N23" s="19">
        <v>500</v>
      </c>
      <c r="O23" s="20">
        <f>SUM(L23:N23)</f>
        <v>1000</v>
      </c>
      <c r="P23" s="316"/>
      <c r="Q23" s="68"/>
      <c r="R23" s="50"/>
      <c r="S23" s="56"/>
      <c r="T23" s="21"/>
      <c r="U23" s="50"/>
      <c r="V23" s="20">
        <f>SUM(P23:U23)</f>
        <v>0</v>
      </c>
      <c r="W23" s="21">
        <f>+K23+O23+V23</f>
        <v>1000</v>
      </c>
      <c r="X23" s="107">
        <v>1000</v>
      </c>
    </row>
    <row r="24" spans="1:24" s="13" customFormat="1" ht="18" customHeight="1" x14ac:dyDescent="0.15">
      <c r="A24" s="153">
        <f t="shared" si="3"/>
        <v>18</v>
      </c>
      <c r="B24" s="154" t="s">
        <v>85</v>
      </c>
      <c r="C24" s="331"/>
      <c r="D24" s="100"/>
      <c r="E24" s="101"/>
      <c r="F24" s="102"/>
      <c r="G24" s="100"/>
      <c r="H24" s="101">
        <v>927</v>
      </c>
      <c r="I24" s="102"/>
      <c r="J24" s="103"/>
      <c r="K24" s="104">
        <f t="shared" si="0"/>
        <v>927</v>
      </c>
      <c r="L24" s="105"/>
      <c r="M24" s="106">
        <v>573</v>
      </c>
      <c r="N24" s="103">
        <v>49</v>
      </c>
      <c r="O24" s="104">
        <f t="shared" si="1"/>
        <v>622</v>
      </c>
      <c r="P24" s="105">
        <v>1451</v>
      </c>
      <c r="Q24" s="106"/>
      <c r="R24" s="100"/>
      <c r="S24" s="101"/>
      <c r="T24" s="102"/>
      <c r="U24" s="100"/>
      <c r="V24" s="104">
        <f t="shared" si="2"/>
        <v>1451</v>
      </c>
      <c r="W24" s="102">
        <f>+K24+O24+V24</f>
        <v>3000</v>
      </c>
      <c r="X24" s="107">
        <v>2500</v>
      </c>
    </row>
    <row r="25" spans="1:24" s="13" customFormat="1" ht="18" customHeight="1" x14ac:dyDescent="0.15">
      <c r="A25" s="12">
        <f t="shared" si="3"/>
        <v>19</v>
      </c>
      <c r="B25" s="146" t="s">
        <v>35</v>
      </c>
      <c r="C25" s="326"/>
      <c r="D25" s="138"/>
      <c r="E25" s="139"/>
      <c r="F25" s="140"/>
      <c r="G25" s="138">
        <v>44</v>
      </c>
      <c r="H25" s="139">
        <v>72</v>
      </c>
      <c r="I25" s="140">
        <v>222</v>
      </c>
      <c r="J25" s="141">
        <v>473</v>
      </c>
      <c r="K25" s="142">
        <f t="shared" si="0"/>
        <v>811</v>
      </c>
      <c r="L25" s="143">
        <v>1085</v>
      </c>
      <c r="M25" s="144">
        <v>949</v>
      </c>
      <c r="N25" s="141">
        <v>2783</v>
      </c>
      <c r="O25" s="142">
        <f t="shared" si="1"/>
        <v>4817</v>
      </c>
      <c r="P25" s="143">
        <v>4094</v>
      </c>
      <c r="Q25" s="144">
        <v>1626</v>
      </c>
      <c r="R25" s="138">
        <v>1157</v>
      </c>
      <c r="S25" s="139">
        <v>1045</v>
      </c>
      <c r="T25" s="140"/>
      <c r="U25" s="138"/>
      <c r="V25" s="142">
        <f t="shared" si="2"/>
        <v>7922</v>
      </c>
      <c r="W25" s="140">
        <f t="shared" si="4"/>
        <v>13550</v>
      </c>
      <c r="X25" s="107">
        <v>10000</v>
      </c>
    </row>
    <row r="26" spans="1:24" s="13" customFormat="1" ht="18" customHeight="1" x14ac:dyDescent="0.15">
      <c r="A26" s="12">
        <f t="shared" si="3"/>
        <v>20</v>
      </c>
      <c r="B26" s="121" t="s">
        <v>37</v>
      </c>
      <c r="C26" s="323"/>
      <c r="D26" s="50"/>
      <c r="E26" s="56"/>
      <c r="F26" s="21"/>
      <c r="G26" s="50"/>
      <c r="H26" s="56">
        <v>27</v>
      </c>
      <c r="I26" s="21">
        <v>336</v>
      </c>
      <c r="J26" s="19">
        <v>306</v>
      </c>
      <c r="K26" s="20">
        <f t="shared" si="0"/>
        <v>669</v>
      </c>
      <c r="L26" s="62">
        <v>434</v>
      </c>
      <c r="M26" s="68">
        <v>1545</v>
      </c>
      <c r="N26" s="19">
        <v>2800</v>
      </c>
      <c r="O26" s="20">
        <f t="shared" si="1"/>
        <v>4779</v>
      </c>
      <c r="P26" s="62">
        <v>4652</v>
      </c>
      <c r="Q26" s="68">
        <v>2200</v>
      </c>
      <c r="R26" s="50"/>
      <c r="S26" s="56"/>
      <c r="T26" s="21"/>
      <c r="U26" s="50"/>
      <c r="V26" s="20">
        <f t="shared" si="2"/>
        <v>6852</v>
      </c>
      <c r="W26" s="21">
        <f t="shared" si="4"/>
        <v>12300</v>
      </c>
      <c r="X26" s="107">
        <v>20000</v>
      </c>
    </row>
    <row r="27" spans="1:24" s="13" customFormat="1" ht="18" customHeight="1" x14ac:dyDescent="0.15">
      <c r="A27" s="12">
        <v>21</v>
      </c>
      <c r="B27" s="121" t="s">
        <v>180</v>
      </c>
      <c r="C27" s="323"/>
      <c r="D27" s="50"/>
      <c r="E27" s="56"/>
      <c r="F27" s="21"/>
      <c r="G27" s="50"/>
      <c r="H27" s="56"/>
      <c r="I27" s="21"/>
      <c r="J27" s="19"/>
      <c r="K27" s="20"/>
      <c r="L27" s="62"/>
      <c r="M27" s="68"/>
      <c r="N27" s="19">
        <v>992</v>
      </c>
      <c r="O27" s="20">
        <f t="shared" si="1"/>
        <v>992</v>
      </c>
      <c r="P27" s="62"/>
      <c r="Q27" s="68">
        <v>1008</v>
      </c>
      <c r="R27" s="50"/>
      <c r="S27" s="56"/>
      <c r="T27" s="21"/>
      <c r="U27" s="50"/>
      <c r="V27" s="20">
        <f>SUM(P27:U27)</f>
        <v>1008</v>
      </c>
      <c r="W27" s="21">
        <f>+K27+O27+V27</f>
        <v>2000</v>
      </c>
      <c r="X27" s="107">
        <v>2000</v>
      </c>
    </row>
    <row r="28" spans="1:24" s="13" customFormat="1" ht="18" customHeight="1" x14ac:dyDescent="0.15">
      <c r="A28" s="12">
        <v>22</v>
      </c>
      <c r="B28" s="121" t="s">
        <v>149</v>
      </c>
      <c r="C28" s="323"/>
      <c r="D28" s="50"/>
      <c r="E28" s="56"/>
      <c r="F28" s="21"/>
      <c r="G28" s="50"/>
      <c r="H28" s="56"/>
      <c r="I28" s="21"/>
      <c r="J28" s="19">
        <v>108</v>
      </c>
      <c r="K28" s="20">
        <f t="shared" si="0"/>
        <v>108</v>
      </c>
      <c r="L28" s="62">
        <v>490</v>
      </c>
      <c r="M28" s="68">
        <v>1354</v>
      </c>
      <c r="N28" s="19">
        <v>4427</v>
      </c>
      <c r="O28" s="20">
        <f>SUM(L28:N28)</f>
        <v>6271</v>
      </c>
      <c r="P28" s="62">
        <v>3555</v>
      </c>
      <c r="Q28" s="68">
        <v>2103</v>
      </c>
      <c r="R28" s="50">
        <v>651</v>
      </c>
      <c r="S28" s="56">
        <v>313</v>
      </c>
      <c r="T28" s="21"/>
      <c r="U28" s="50"/>
      <c r="V28" s="20">
        <f t="shared" si="2"/>
        <v>6622</v>
      </c>
      <c r="W28" s="21">
        <f t="shared" si="4"/>
        <v>13001</v>
      </c>
      <c r="X28" s="107">
        <v>13000</v>
      </c>
    </row>
    <row r="29" spans="1:24" s="13" customFormat="1" ht="18" customHeight="1" x14ac:dyDescent="0.15">
      <c r="A29" s="12">
        <v>23</v>
      </c>
      <c r="B29" s="306" t="s">
        <v>39</v>
      </c>
      <c r="C29" s="327"/>
      <c r="D29" s="302"/>
      <c r="E29" s="303"/>
      <c r="F29" s="301"/>
      <c r="G29" s="302">
        <v>57</v>
      </c>
      <c r="H29" s="303">
        <v>386</v>
      </c>
      <c r="I29" s="301">
        <v>1448</v>
      </c>
      <c r="J29" s="299">
        <v>3563</v>
      </c>
      <c r="K29" s="300">
        <f t="shared" si="0"/>
        <v>5454</v>
      </c>
      <c r="L29" s="304">
        <v>6503</v>
      </c>
      <c r="M29" s="305">
        <v>5079</v>
      </c>
      <c r="N29" s="299">
        <v>2369</v>
      </c>
      <c r="O29" s="300">
        <f>SUM(L29:N29)</f>
        <v>13951</v>
      </c>
      <c r="P29" s="304">
        <v>595</v>
      </c>
      <c r="Q29" s="305"/>
      <c r="R29" s="302"/>
      <c r="S29" s="303"/>
      <c r="T29" s="301"/>
      <c r="U29" s="302"/>
      <c r="V29" s="300">
        <f>SUM(P29:U29)</f>
        <v>595</v>
      </c>
      <c r="W29" s="301">
        <f>+K29+O29+V29</f>
        <v>20000</v>
      </c>
      <c r="X29" s="107">
        <v>20000</v>
      </c>
    </row>
    <row r="30" spans="1:24" s="13" customFormat="1" ht="18" customHeight="1" x14ac:dyDescent="0.15">
      <c r="A30" s="12">
        <v>24</v>
      </c>
      <c r="B30" s="308" t="s">
        <v>41</v>
      </c>
      <c r="C30" s="328"/>
      <c r="D30" s="309"/>
      <c r="E30" s="310"/>
      <c r="F30" s="311"/>
      <c r="G30" s="309">
        <v>57</v>
      </c>
      <c r="H30" s="310">
        <v>891</v>
      </c>
      <c r="I30" s="311">
        <v>1044</v>
      </c>
      <c r="J30" s="312">
        <v>519</v>
      </c>
      <c r="K30" s="307">
        <f t="shared" si="0"/>
        <v>2511</v>
      </c>
      <c r="L30" s="313">
        <v>986</v>
      </c>
      <c r="M30" s="314">
        <v>889</v>
      </c>
      <c r="N30" s="312">
        <v>336</v>
      </c>
      <c r="O30" s="307">
        <f>SUM(L30:N30)</f>
        <v>2211</v>
      </c>
      <c r="P30" s="313">
        <v>578</v>
      </c>
      <c r="Q30" s="314"/>
      <c r="R30" s="309"/>
      <c r="S30" s="310"/>
      <c r="T30" s="311"/>
      <c r="U30" s="309"/>
      <c r="V30" s="307">
        <f>SUM(P30:U30)</f>
        <v>578</v>
      </c>
      <c r="W30" s="311">
        <f>+K30+O30+V30</f>
        <v>5300</v>
      </c>
      <c r="X30" s="107">
        <v>5300</v>
      </c>
    </row>
    <row r="31" spans="1:24" s="13" customFormat="1" ht="18" customHeight="1" x14ac:dyDescent="0.15">
      <c r="A31" s="12">
        <v>25</v>
      </c>
      <c r="B31" s="219" t="s">
        <v>42</v>
      </c>
      <c r="C31" s="329"/>
      <c r="D31" s="50"/>
      <c r="E31" s="56"/>
      <c r="F31" s="21"/>
      <c r="G31" s="50"/>
      <c r="H31" s="56">
        <v>1600</v>
      </c>
      <c r="I31" s="21">
        <v>111</v>
      </c>
      <c r="J31" s="19">
        <v>689</v>
      </c>
      <c r="K31" s="20">
        <f t="shared" si="0"/>
        <v>2400</v>
      </c>
      <c r="L31" s="62"/>
      <c r="M31" s="68"/>
      <c r="N31" s="19">
        <v>800</v>
      </c>
      <c r="O31" s="20">
        <f t="shared" si="1"/>
        <v>800</v>
      </c>
      <c r="P31" s="62"/>
      <c r="Q31" s="68"/>
      <c r="R31" s="50"/>
      <c r="S31" s="56"/>
      <c r="T31" s="21"/>
      <c r="U31" s="50"/>
      <c r="V31" s="20">
        <f t="shared" si="2"/>
        <v>0</v>
      </c>
      <c r="W31" s="21">
        <f t="shared" si="4"/>
        <v>3200</v>
      </c>
      <c r="X31" s="107">
        <v>3200</v>
      </c>
    </row>
    <row r="32" spans="1:24" s="13" customFormat="1" ht="18" customHeight="1" x14ac:dyDescent="0.15">
      <c r="A32" s="12">
        <v>26</v>
      </c>
      <c r="B32" s="219" t="s">
        <v>43</v>
      </c>
      <c r="C32" s="329"/>
      <c r="D32" s="220"/>
      <c r="E32" s="221"/>
      <c r="F32" s="222"/>
      <c r="G32" s="220">
        <v>830</v>
      </c>
      <c r="H32" s="221">
        <v>170</v>
      </c>
      <c r="I32" s="222">
        <v>1000</v>
      </c>
      <c r="J32" s="223"/>
      <c r="K32" s="224">
        <f t="shared" si="0"/>
        <v>2000</v>
      </c>
      <c r="L32" s="225"/>
      <c r="M32" s="226">
        <v>1000</v>
      </c>
      <c r="N32" s="223"/>
      <c r="O32" s="224">
        <f t="shared" si="1"/>
        <v>1000</v>
      </c>
      <c r="P32" s="225"/>
      <c r="Q32" s="226"/>
      <c r="R32" s="220"/>
      <c r="S32" s="221"/>
      <c r="T32" s="222"/>
      <c r="U32" s="220"/>
      <c r="V32" s="224">
        <f t="shared" si="2"/>
        <v>0</v>
      </c>
      <c r="W32" s="222">
        <f t="shared" si="4"/>
        <v>3000</v>
      </c>
      <c r="X32" s="107">
        <v>3000</v>
      </c>
    </row>
    <row r="33" spans="1:25" s="13" customFormat="1" ht="18" customHeight="1" x14ac:dyDescent="0.15">
      <c r="A33" s="12">
        <v>27</v>
      </c>
      <c r="B33" s="121" t="s">
        <v>44</v>
      </c>
      <c r="C33" s="323"/>
      <c r="D33" s="50"/>
      <c r="E33" s="56"/>
      <c r="F33" s="21"/>
      <c r="G33" s="50">
        <v>687</v>
      </c>
      <c r="H33" s="56">
        <v>1041</v>
      </c>
      <c r="I33" s="21">
        <v>1820</v>
      </c>
      <c r="J33" s="19">
        <v>1067</v>
      </c>
      <c r="K33" s="20">
        <f t="shared" si="0"/>
        <v>4615</v>
      </c>
      <c r="L33" s="62">
        <v>380</v>
      </c>
      <c r="M33" s="68">
        <v>2201</v>
      </c>
      <c r="N33" s="19">
        <v>2204</v>
      </c>
      <c r="O33" s="20">
        <f t="shared" si="1"/>
        <v>4785</v>
      </c>
      <c r="P33" s="62">
        <v>2159</v>
      </c>
      <c r="Q33" s="68">
        <v>1001</v>
      </c>
      <c r="R33" s="50"/>
      <c r="S33" s="56"/>
      <c r="T33" s="21"/>
      <c r="U33" s="50"/>
      <c r="V33" s="20">
        <f t="shared" si="2"/>
        <v>3160</v>
      </c>
      <c r="W33" s="21">
        <f t="shared" si="4"/>
        <v>12560</v>
      </c>
      <c r="X33" s="107">
        <v>12000</v>
      </c>
      <c r="Y33" s="46"/>
    </row>
    <row r="34" spans="1:25" s="13" customFormat="1" ht="18" customHeight="1" x14ac:dyDescent="0.15">
      <c r="A34" s="12">
        <f t="shared" si="3"/>
        <v>28</v>
      </c>
      <c r="B34" s="122" t="s">
        <v>136</v>
      </c>
      <c r="C34" s="330"/>
      <c r="D34" s="51"/>
      <c r="E34" s="57"/>
      <c r="F34" s="27"/>
      <c r="G34" s="51"/>
      <c r="H34" s="57">
        <v>205</v>
      </c>
      <c r="I34" s="27">
        <v>3118</v>
      </c>
      <c r="J34" s="25">
        <v>4215</v>
      </c>
      <c r="K34" s="26">
        <f>SUM(D34:J34)</f>
        <v>7538</v>
      </c>
      <c r="L34" s="63">
        <v>7736</v>
      </c>
      <c r="M34" s="69">
        <v>6719</v>
      </c>
      <c r="N34" s="25">
        <v>5370</v>
      </c>
      <c r="O34" s="26">
        <f t="shared" si="1"/>
        <v>19825</v>
      </c>
      <c r="P34" s="63">
        <v>3415</v>
      </c>
      <c r="Q34" s="69">
        <v>1022</v>
      </c>
      <c r="R34" s="51"/>
      <c r="S34" s="57"/>
      <c r="T34" s="27"/>
      <c r="U34" s="51"/>
      <c r="V34" s="26">
        <f>SUM(P34:U34)</f>
        <v>4437</v>
      </c>
      <c r="W34" s="27">
        <f>+K34+O34+V34</f>
        <v>31800</v>
      </c>
      <c r="X34" s="107">
        <v>31800</v>
      </c>
    </row>
    <row r="35" spans="1:25" s="22" customFormat="1" ht="18" customHeight="1" x14ac:dyDescent="0.15">
      <c r="A35" s="28"/>
      <c r="B35" s="127" t="s">
        <v>95</v>
      </c>
      <c r="C35" s="335">
        <f>SUM(C7:C34)</f>
        <v>0</v>
      </c>
      <c r="D35" s="52">
        <f>SUM(D7:D34)</f>
        <v>2097</v>
      </c>
      <c r="E35" s="58">
        <f t="shared" ref="E35:J35" si="5">SUM(E7:E34)</f>
        <v>6959</v>
      </c>
      <c r="F35" s="32">
        <f>SUM(F7:F34)</f>
        <v>9533</v>
      </c>
      <c r="G35" s="52">
        <f t="shared" si="5"/>
        <v>16244</v>
      </c>
      <c r="H35" s="58">
        <f t="shared" si="5"/>
        <v>18696</v>
      </c>
      <c r="I35" s="32">
        <f t="shared" si="5"/>
        <v>26181</v>
      </c>
      <c r="J35" s="30">
        <f t="shared" si="5"/>
        <v>24359</v>
      </c>
      <c r="K35" s="31">
        <f>SUM(C35:J35)</f>
        <v>104069</v>
      </c>
      <c r="L35" s="64">
        <f>SUM(L7:L34)</f>
        <v>38979</v>
      </c>
      <c r="M35" s="70">
        <f>SUM(M7:M34)</f>
        <v>63364</v>
      </c>
      <c r="N35" s="30">
        <f>SUM(N7:N34)</f>
        <v>83555</v>
      </c>
      <c r="O35" s="31">
        <f>SUM(L35:N35)</f>
        <v>185898</v>
      </c>
      <c r="P35" s="64">
        <f t="shared" ref="P35:U35" si="6">SUM(P7:P34)</f>
        <v>55583</v>
      </c>
      <c r="Q35" s="70">
        <f t="shared" si="6"/>
        <v>21831</v>
      </c>
      <c r="R35" s="52">
        <f>SUM(R7:R34)</f>
        <v>7065</v>
      </c>
      <c r="S35" s="58">
        <f t="shared" si="6"/>
        <v>7979</v>
      </c>
      <c r="T35" s="32">
        <f t="shared" si="6"/>
        <v>2943</v>
      </c>
      <c r="U35" s="52">
        <f t="shared" si="6"/>
        <v>762</v>
      </c>
      <c r="V35" s="31">
        <f>SUM(P35:U35)</f>
        <v>96163</v>
      </c>
      <c r="W35" s="32">
        <f>+K35+O35+V35</f>
        <v>386130</v>
      </c>
      <c r="X35" s="108">
        <f>SUM(X7:X34)</f>
        <v>383100</v>
      </c>
    </row>
    <row r="36" spans="1:25" s="13" customFormat="1" ht="18" customHeight="1" thickBot="1" x14ac:dyDescent="0.2">
      <c r="A36" s="12"/>
      <c r="B36" s="125" t="s">
        <v>51</v>
      </c>
      <c r="C36" s="334"/>
      <c r="D36" s="53"/>
      <c r="E36" s="59"/>
      <c r="F36" s="36">
        <v>22</v>
      </c>
      <c r="G36" s="53">
        <v>303</v>
      </c>
      <c r="H36" s="59">
        <v>911</v>
      </c>
      <c r="I36" s="36">
        <v>893</v>
      </c>
      <c r="J36" s="34">
        <v>336</v>
      </c>
      <c r="K36" s="35">
        <f>SUM(D36:J36)</f>
        <v>2465</v>
      </c>
      <c r="L36" s="65">
        <v>121</v>
      </c>
      <c r="M36" s="71">
        <v>42</v>
      </c>
      <c r="N36" s="34">
        <v>14</v>
      </c>
      <c r="O36" s="35">
        <f t="shared" si="1"/>
        <v>177</v>
      </c>
      <c r="P36" s="65"/>
      <c r="Q36" s="71"/>
      <c r="R36" s="53"/>
      <c r="S36" s="59"/>
      <c r="T36" s="36"/>
      <c r="U36" s="53"/>
      <c r="V36" s="35">
        <f t="shared" si="2"/>
        <v>0</v>
      </c>
      <c r="W36" s="36">
        <f t="shared" si="4"/>
        <v>2642</v>
      </c>
      <c r="X36" s="107">
        <f>+W36</f>
        <v>2642</v>
      </c>
    </row>
    <row r="37" spans="1:25" s="22" customFormat="1" ht="18" customHeight="1" x14ac:dyDescent="0.15">
      <c r="A37" s="28"/>
      <c r="B37" s="126" t="s">
        <v>133</v>
      </c>
      <c r="C37" s="336">
        <f>+C36+C35</f>
        <v>0</v>
      </c>
      <c r="D37" s="54">
        <f>+D36+D35</f>
        <v>2097</v>
      </c>
      <c r="E37" s="60">
        <f t="shared" ref="E37:V37" si="7">+E36+E35</f>
        <v>6959</v>
      </c>
      <c r="F37" s="41">
        <f>+F36+F35</f>
        <v>9555</v>
      </c>
      <c r="G37" s="54">
        <f t="shared" si="7"/>
        <v>16547</v>
      </c>
      <c r="H37" s="60">
        <f t="shared" si="7"/>
        <v>19607</v>
      </c>
      <c r="I37" s="41">
        <f t="shared" si="7"/>
        <v>27074</v>
      </c>
      <c r="J37" s="39">
        <f t="shared" si="7"/>
        <v>24695</v>
      </c>
      <c r="K37" s="40">
        <f>+K36+K35</f>
        <v>106534</v>
      </c>
      <c r="L37" s="66">
        <f t="shared" si="7"/>
        <v>39100</v>
      </c>
      <c r="M37" s="72">
        <f t="shared" si="7"/>
        <v>63406</v>
      </c>
      <c r="N37" s="39">
        <f t="shared" si="7"/>
        <v>83569</v>
      </c>
      <c r="O37" s="40">
        <f>+O36+O35</f>
        <v>186075</v>
      </c>
      <c r="P37" s="66">
        <f t="shared" si="7"/>
        <v>55583</v>
      </c>
      <c r="Q37" s="72">
        <f t="shared" si="7"/>
        <v>21831</v>
      </c>
      <c r="R37" s="54">
        <f t="shared" si="7"/>
        <v>7065</v>
      </c>
      <c r="S37" s="60">
        <f t="shared" si="7"/>
        <v>7979</v>
      </c>
      <c r="T37" s="41">
        <f t="shared" si="7"/>
        <v>2943</v>
      </c>
      <c r="U37" s="54">
        <f t="shared" si="7"/>
        <v>762</v>
      </c>
      <c r="V37" s="40">
        <f t="shared" si="7"/>
        <v>96163</v>
      </c>
      <c r="W37" s="41">
        <f>+W36+W35</f>
        <v>388772</v>
      </c>
      <c r="X37" s="107">
        <f>+X35+X36</f>
        <v>385742</v>
      </c>
    </row>
    <row r="38" spans="1:25" x14ac:dyDescent="0.15">
      <c r="X38" s="341"/>
    </row>
    <row r="39" spans="1:25" x14ac:dyDescent="0.15">
      <c r="W39" s="315"/>
    </row>
  </sheetData>
  <mergeCells count="15">
    <mergeCell ref="B2:W2"/>
    <mergeCell ref="V3:W3"/>
    <mergeCell ref="B4:B6"/>
    <mergeCell ref="C4:K4"/>
    <mergeCell ref="L4:O4"/>
    <mergeCell ref="P4:V4"/>
    <mergeCell ref="W4:W6"/>
    <mergeCell ref="D5:F5"/>
    <mergeCell ref="G5:I5"/>
    <mergeCell ref="K5:K6"/>
    <mergeCell ref="L5:M5"/>
    <mergeCell ref="O5:O6"/>
    <mergeCell ref="P5:Q5"/>
    <mergeCell ref="R5:T5"/>
    <mergeCell ref="V5:V6"/>
  </mergeCells>
  <phoneticPr fontId="2"/>
  <pageMargins left="0.70866141732283472" right="0.70866141732283472" top="1.3385826771653544" bottom="0.15748031496062992" header="0.31496062992125984" footer="0.31496062992125984"/>
  <pageSetup paperSize="9" scale="76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1"/>
  <sheetViews>
    <sheetView workbookViewId="0">
      <selection sqref="A1:IV65536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179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>
        <v>5</v>
      </c>
      <c r="E7" s="271">
        <v>6</v>
      </c>
      <c r="F7" s="272">
        <v>89</v>
      </c>
      <c r="G7" s="273">
        <v>82</v>
      </c>
      <c r="H7" s="274"/>
      <c r="I7" s="275">
        <f t="shared" ref="I7:I19" si="0">SUM(B7:H7)</f>
        <v>182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182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>
        <v>17</v>
      </c>
      <c r="E8" s="278">
        <v>60</v>
      </c>
      <c r="F8" s="279">
        <v>81</v>
      </c>
      <c r="G8" s="280">
        <v>52</v>
      </c>
      <c r="H8" s="281"/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10</v>
      </c>
      <c r="F9" s="279">
        <v>50</v>
      </c>
      <c r="G9" s="280">
        <v>35</v>
      </c>
      <c r="H9" s="281">
        <v>5</v>
      </c>
      <c r="I9" s="282">
        <f t="shared" si="0"/>
        <v>100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>
        <v>4</v>
      </c>
      <c r="F10" s="279">
        <v>18</v>
      </c>
      <c r="G10" s="280">
        <v>41</v>
      </c>
      <c r="H10" s="281">
        <v>43</v>
      </c>
      <c r="I10" s="282">
        <f t="shared" si="0"/>
        <v>106</v>
      </c>
      <c r="J10" s="283">
        <v>9</v>
      </c>
      <c r="K10" s="284"/>
      <c r="L10" s="281"/>
      <c r="M10" s="282">
        <f t="shared" si="1"/>
        <v>9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115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10</v>
      </c>
      <c r="F11" s="279">
        <v>54</v>
      </c>
      <c r="G11" s="280">
        <v>123</v>
      </c>
      <c r="H11" s="281">
        <v>40</v>
      </c>
      <c r="I11" s="282">
        <f t="shared" si="0"/>
        <v>227</v>
      </c>
      <c r="J11" s="283">
        <v>23</v>
      </c>
      <c r="K11" s="284"/>
      <c r="L11" s="281"/>
      <c r="M11" s="282">
        <f t="shared" si="1"/>
        <v>23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250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>
        <v>40</v>
      </c>
      <c r="F12" s="279">
        <v>79</v>
      </c>
      <c r="G12" s="280">
        <v>24</v>
      </c>
      <c r="H12" s="281">
        <v>2</v>
      </c>
      <c r="I12" s="282">
        <f t="shared" si="0"/>
        <v>145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145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86</v>
      </c>
      <c r="F13" s="279">
        <v>211</v>
      </c>
      <c r="G13" s="280">
        <v>93</v>
      </c>
      <c r="H13" s="281">
        <v>30</v>
      </c>
      <c r="I13" s="282">
        <f t="shared" si="0"/>
        <v>420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420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76</v>
      </c>
      <c r="G14" s="287">
        <v>85</v>
      </c>
      <c r="H14" s="288"/>
      <c r="I14" s="289">
        <f t="shared" si="0"/>
        <v>161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161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88</v>
      </c>
      <c r="G15" s="280">
        <v>62</v>
      </c>
      <c r="H15" s="281"/>
      <c r="I15" s="282">
        <f t="shared" si="0"/>
        <v>150</v>
      </c>
      <c r="J15" s="283"/>
      <c r="K15" s="284"/>
      <c r="L15" s="281"/>
      <c r="M15" s="282">
        <f t="shared" si="1"/>
        <v>0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150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47</v>
      </c>
      <c r="G16" s="280">
        <v>87</v>
      </c>
      <c r="H16" s="281">
        <v>21</v>
      </c>
      <c r="I16" s="282">
        <f t="shared" si="0"/>
        <v>155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155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>
        <v>87</v>
      </c>
      <c r="F18" s="279">
        <v>118</v>
      </c>
      <c r="G18" s="280">
        <v>58</v>
      </c>
      <c r="H18" s="281">
        <v>24</v>
      </c>
      <c r="I18" s="282">
        <f t="shared" si="0"/>
        <v>287</v>
      </c>
      <c r="J18" s="283">
        <v>27</v>
      </c>
      <c r="K18" s="284">
        <v>26</v>
      </c>
      <c r="L18" s="281">
        <v>14</v>
      </c>
      <c r="M18" s="282">
        <f t="shared" si="1"/>
        <v>67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354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151</v>
      </c>
      <c r="H19" s="281">
        <v>171</v>
      </c>
      <c r="I19" s="282">
        <f t="shared" si="0"/>
        <v>322</v>
      </c>
      <c r="J19" s="283">
        <v>62</v>
      </c>
      <c r="K19" s="284">
        <v>16</v>
      </c>
      <c r="L19" s="281"/>
      <c r="M19" s="282">
        <f t="shared" si="1"/>
        <v>78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400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22</v>
      </c>
      <c r="E20" s="292">
        <f t="shared" si="4"/>
        <v>303</v>
      </c>
      <c r="F20" s="293">
        <f t="shared" si="4"/>
        <v>911</v>
      </c>
      <c r="G20" s="294">
        <f t="shared" si="4"/>
        <v>893</v>
      </c>
      <c r="H20" s="295">
        <f t="shared" si="4"/>
        <v>336</v>
      </c>
      <c r="I20" s="296">
        <f t="shared" si="4"/>
        <v>2465</v>
      </c>
      <c r="J20" s="297">
        <f t="shared" si="4"/>
        <v>121</v>
      </c>
      <c r="K20" s="298">
        <f t="shared" si="4"/>
        <v>42</v>
      </c>
      <c r="L20" s="295">
        <f t="shared" si="4"/>
        <v>14</v>
      </c>
      <c r="M20" s="296">
        <f t="shared" si="4"/>
        <v>177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2642</v>
      </c>
      <c r="V20" s="192">
        <f>SUM(V7:V19)</f>
        <v>0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8"/>
  <sheetViews>
    <sheetView topLeftCell="A7" workbookViewId="0">
      <selection activeCell="N25" sqref="N25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4.87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5.375" customWidth="1"/>
    <col min="22" max="23" width="8.625" customWidth="1"/>
    <col min="24" max="24" width="9.75" style="317" customWidth="1"/>
  </cols>
  <sheetData>
    <row r="1" spans="1:24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4" ht="20.100000000000001" customHeight="1" x14ac:dyDescent="0.2">
      <c r="B2" s="543" t="s">
        <v>155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</row>
    <row r="3" spans="1:24" ht="20.100000000000001" customHeight="1" x14ac:dyDescent="0.15">
      <c r="A3" s="319"/>
      <c r="B3" s="320"/>
      <c r="C3" s="320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544" t="s">
        <v>1</v>
      </c>
      <c r="W3" s="544"/>
    </row>
    <row r="4" spans="1:24" s="13" customFormat="1" ht="17.2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337"/>
    </row>
    <row r="5" spans="1:24" s="13" customFormat="1" ht="17.2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338" t="s">
        <v>132</v>
      </c>
    </row>
    <row r="6" spans="1:24" s="13" customFormat="1" ht="17.2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337"/>
    </row>
    <row r="7" spans="1:24" s="13" customFormat="1" ht="18" customHeight="1" x14ac:dyDescent="0.15">
      <c r="A7" s="12">
        <v>1</v>
      </c>
      <c r="B7" s="121" t="s">
        <v>121</v>
      </c>
      <c r="C7" s="323"/>
      <c r="D7" s="50"/>
      <c r="E7" s="56"/>
      <c r="F7" s="21"/>
      <c r="G7" s="50"/>
      <c r="H7" s="56"/>
      <c r="I7" s="21"/>
      <c r="J7" s="19"/>
      <c r="K7" s="20">
        <f t="shared" ref="K7:K32" si="0">SUM(D7:J7)</f>
        <v>0</v>
      </c>
      <c r="L7" s="62">
        <v>1000</v>
      </c>
      <c r="M7" s="68"/>
      <c r="N7" s="19"/>
      <c r="O7" s="20">
        <f>SUM(L7:N7)</f>
        <v>1000</v>
      </c>
      <c r="P7" s="62"/>
      <c r="Q7" s="68"/>
      <c r="R7" s="50"/>
      <c r="S7" s="56"/>
      <c r="T7" s="21"/>
      <c r="U7" s="50"/>
      <c r="V7" s="20">
        <f>SUM(P7:U7)</f>
        <v>0</v>
      </c>
      <c r="W7" s="21">
        <f>+K7+O7+V7</f>
        <v>1000</v>
      </c>
      <c r="X7" s="339">
        <v>1000</v>
      </c>
    </row>
    <row r="8" spans="1:24" s="13" customFormat="1" ht="18" customHeight="1" x14ac:dyDescent="0.15">
      <c r="A8" s="12">
        <f>+A7+1</f>
        <v>2</v>
      </c>
      <c r="B8" s="121" t="s">
        <v>19</v>
      </c>
      <c r="C8" s="323"/>
      <c r="D8" s="50"/>
      <c r="E8" s="56"/>
      <c r="F8" s="21">
        <v>670</v>
      </c>
      <c r="G8" s="50">
        <v>1326</v>
      </c>
      <c r="H8" s="56">
        <v>1950</v>
      </c>
      <c r="I8" s="21">
        <v>2584</v>
      </c>
      <c r="J8" s="19">
        <v>1470</v>
      </c>
      <c r="K8" s="20">
        <f>SUM(D8:J8)</f>
        <v>8000</v>
      </c>
      <c r="L8" s="62"/>
      <c r="M8" s="68"/>
      <c r="N8" s="19"/>
      <c r="O8" s="20">
        <f t="shared" ref="O8:O35" si="1">SUM(L8:N8)</f>
        <v>0</v>
      </c>
      <c r="P8" s="62"/>
      <c r="Q8" s="68"/>
      <c r="R8" s="50"/>
      <c r="S8" s="56"/>
      <c r="T8" s="21"/>
      <c r="U8" s="50"/>
      <c r="V8" s="20">
        <f t="shared" ref="V8:V35" si="2">SUM(P8:U8)</f>
        <v>0</v>
      </c>
      <c r="W8" s="21">
        <f>+K8+O8+V8</f>
        <v>8000</v>
      </c>
      <c r="X8" s="339">
        <v>10000</v>
      </c>
    </row>
    <row r="9" spans="1:24" s="13" customFormat="1" ht="18" customHeight="1" x14ac:dyDescent="0.15">
      <c r="A9" s="12">
        <f t="shared" ref="A9:A33" si="3">+A8+1</f>
        <v>3</v>
      </c>
      <c r="B9" s="121" t="s">
        <v>21</v>
      </c>
      <c r="C9" s="323"/>
      <c r="D9" s="50"/>
      <c r="E9" s="56"/>
      <c r="F9" s="21">
        <v>537</v>
      </c>
      <c r="G9" s="50">
        <v>1038</v>
      </c>
      <c r="H9" s="56">
        <v>447</v>
      </c>
      <c r="I9" s="21">
        <v>546</v>
      </c>
      <c r="J9" s="19">
        <v>1919</v>
      </c>
      <c r="K9" s="20">
        <f>SUM(D9:J9)</f>
        <v>4487</v>
      </c>
      <c r="L9" s="62">
        <v>4507</v>
      </c>
      <c r="M9" s="68">
        <v>6153</v>
      </c>
      <c r="N9" s="19">
        <v>5066</v>
      </c>
      <c r="O9" s="20">
        <f t="shared" si="1"/>
        <v>15726</v>
      </c>
      <c r="P9" s="62">
        <v>3818</v>
      </c>
      <c r="Q9" s="68"/>
      <c r="R9" s="50"/>
      <c r="S9" s="56"/>
      <c r="T9" s="21"/>
      <c r="U9" s="50"/>
      <c r="V9" s="20">
        <f t="shared" si="2"/>
        <v>3818</v>
      </c>
      <c r="W9" s="21">
        <f t="shared" ref="W9:W35" si="4">+K9+O9+V9</f>
        <v>24031</v>
      </c>
      <c r="X9" s="339">
        <v>23300</v>
      </c>
    </row>
    <row r="10" spans="1:24" s="13" customFormat="1" ht="18" customHeight="1" x14ac:dyDescent="0.15">
      <c r="A10" s="12">
        <f t="shared" si="3"/>
        <v>4</v>
      </c>
      <c r="B10" s="121" t="s">
        <v>91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>
        <v>1400</v>
      </c>
      <c r="N10" s="19">
        <v>2800</v>
      </c>
      <c r="O10" s="20">
        <f t="shared" si="1"/>
        <v>4200</v>
      </c>
      <c r="P10" s="62"/>
      <c r="Q10" s="68"/>
      <c r="R10" s="50"/>
      <c r="S10" s="56"/>
      <c r="T10" s="21"/>
      <c r="U10" s="50"/>
      <c r="V10" s="20">
        <f t="shared" si="2"/>
        <v>0</v>
      </c>
      <c r="W10" s="21">
        <f t="shared" si="4"/>
        <v>4200</v>
      </c>
      <c r="X10" s="339">
        <v>4200</v>
      </c>
    </row>
    <row r="11" spans="1:24" s="13" customFormat="1" ht="18" customHeight="1" x14ac:dyDescent="0.15">
      <c r="A11" s="12">
        <f t="shared" si="3"/>
        <v>5</v>
      </c>
      <c r="B11" s="121" t="s">
        <v>92</v>
      </c>
      <c r="C11" s="323"/>
      <c r="D11" s="50"/>
      <c r="E11" s="56"/>
      <c r="F11" s="21"/>
      <c r="G11" s="50"/>
      <c r="H11" s="56"/>
      <c r="I11" s="21"/>
      <c r="J11" s="19">
        <v>900</v>
      </c>
      <c r="K11" s="20">
        <f>SUM(D11:J11)</f>
        <v>900</v>
      </c>
      <c r="L11" s="62">
        <v>600</v>
      </c>
      <c r="M11" s="68">
        <v>800</v>
      </c>
      <c r="N11" s="19"/>
      <c r="O11" s="20">
        <f t="shared" si="1"/>
        <v>1400</v>
      </c>
      <c r="P11" s="62"/>
      <c r="Q11" s="68"/>
      <c r="R11" s="50"/>
      <c r="S11" s="56"/>
      <c r="T11" s="21"/>
      <c r="U11" s="50"/>
      <c r="V11" s="20">
        <f t="shared" si="2"/>
        <v>0</v>
      </c>
      <c r="W11" s="21">
        <f t="shared" si="4"/>
        <v>2300</v>
      </c>
      <c r="X11" s="339">
        <v>2300</v>
      </c>
    </row>
    <row r="12" spans="1:24" s="13" customFormat="1" ht="18" customHeight="1" x14ac:dyDescent="0.15">
      <c r="A12" s="12">
        <f t="shared" si="3"/>
        <v>6</v>
      </c>
      <c r="B12" s="121" t="s">
        <v>98</v>
      </c>
      <c r="C12" s="323"/>
      <c r="D12" s="50">
        <v>296</v>
      </c>
      <c r="E12" s="56">
        <v>1501</v>
      </c>
      <c r="F12" s="21">
        <v>2380</v>
      </c>
      <c r="G12" s="50">
        <v>4345</v>
      </c>
      <c r="H12" s="56">
        <v>4621</v>
      </c>
      <c r="I12" s="21">
        <v>5360</v>
      </c>
      <c r="J12" s="19">
        <v>5090</v>
      </c>
      <c r="K12" s="20">
        <f>SUM(C12:J12)</f>
        <v>23593</v>
      </c>
      <c r="L12" s="62">
        <v>8056</v>
      </c>
      <c r="M12" s="68">
        <v>8495</v>
      </c>
      <c r="N12" s="19">
        <v>3760</v>
      </c>
      <c r="O12" s="20">
        <f t="shared" si="1"/>
        <v>20311</v>
      </c>
      <c r="P12" s="62">
        <v>396</v>
      </c>
      <c r="Q12" s="68"/>
      <c r="R12" s="50"/>
      <c r="S12" s="56"/>
      <c r="T12" s="21"/>
      <c r="U12" s="50"/>
      <c r="V12" s="20">
        <f t="shared" si="2"/>
        <v>396</v>
      </c>
      <c r="W12" s="21">
        <f t="shared" si="4"/>
        <v>44300</v>
      </c>
      <c r="X12" s="339">
        <v>41800</v>
      </c>
    </row>
    <row r="13" spans="1:24" s="13" customFormat="1" ht="18" customHeight="1" x14ac:dyDescent="0.15">
      <c r="A13" s="12">
        <f t="shared" si="3"/>
        <v>7</v>
      </c>
      <c r="B13" s="129" t="s">
        <v>24</v>
      </c>
      <c r="C13" s="325"/>
      <c r="D13" s="130"/>
      <c r="E13" s="131"/>
      <c r="F13" s="132">
        <v>41</v>
      </c>
      <c r="G13" s="130">
        <v>104</v>
      </c>
      <c r="H13" s="131">
        <v>45</v>
      </c>
      <c r="I13" s="132">
        <v>680</v>
      </c>
      <c r="J13" s="133">
        <v>1805</v>
      </c>
      <c r="K13" s="134">
        <f t="shared" si="0"/>
        <v>2675</v>
      </c>
      <c r="L13" s="135">
        <v>3454</v>
      </c>
      <c r="M13" s="136">
        <v>2207</v>
      </c>
      <c r="N13" s="133">
        <v>2351</v>
      </c>
      <c r="O13" s="134">
        <f t="shared" si="1"/>
        <v>8012</v>
      </c>
      <c r="P13" s="135">
        <v>1305</v>
      </c>
      <c r="Q13" s="136">
        <v>8</v>
      </c>
      <c r="R13" s="130"/>
      <c r="S13" s="131"/>
      <c r="T13" s="132"/>
      <c r="U13" s="130"/>
      <c r="V13" s="134">
        <f t="shared" si="2"/>
        <v>1313</v>
      </c>
      <c r="W13" s="132">
        <f t="shared" si="4"/>
        <v>12000</v>
      </c>
      <c r="X13" s="339">
        <v>12000</v>
      </c>
    </row>
    <row r="14" spans="1:24" s="13" customFormat="1" ht="18" customHeight="1" x14ac:dyDescent="0.15">
      <c r="A14" s="145">
        <f t="shared" si="3"/>
        <v>8</v>
      </c>
      <c r="B14" s="146" t="s">
        <v>134</v>
      </c>
      <c r="C14" s="324"/>
      <c r="D14" s="147"/>
      <c r="E14" s="148"/>
      <c r="F14" s="149">
        <v>26</v>
      </c>
      <c r="G14" s="147">
        <v>66</v>
      </c>
      <c r="H14" s="148">
        <v>187</v>
      </c>
      <c r="I14" s="149">
        <v>349</v>
      </c>
      <c r="J14" s="150">
        <v>360</v>
      </c>
      <c r="K14" s="92">
        <f t="shared" si="0"/>
        <v>988</v>
      </c>
      <c r="L14" s="151">
        <v>440</v>
      </c>
      <c r="M14" s="152">
        <v>1033</v>
      </c>
      <c r="N14" s="150">
        <v>2318</v>
      </c>
      <c r="O14" s="92">
        <f t="shared" si="1"/>
        <v>3791</v>
      </c>
      <c r="P14" s="151">
        <v>1213</v>
      </c>
      <c r="Q14" s="152">
        <v>8</v>
      </c>
      <c r="R14" s="147"/>
      <c r="S14" s="148"/>
      <c r="T14" s="149"/>
      <c r="U14" s="147"/>
      <c r="V14" s="92">
        <f t="shared" si="2"/>
        <v>1221</v>
      </c>
      <c r="W14" s="149">
        <f t="shared" si="4"/>
        <v>6000</v>
      </c>
      <c r="X14" s="337">
        <v>6000</v>
      </c>
    </row>
    <row r="15" spans="1:24" s="13" customFormat="1" ht="18" customHeight="1" x14ac:dyDescent="0.15">
      <c r="A15" s="12">
        <f t="shared" si="3"/>
        <v>9</v>
      </c>
      <c r="B15" s="121" t="s">
        <v>26</v>
      </c>
      <c r="C15" s="323"/>
      <c r="D15" s="50"/>
      <c r="E15" s="56">
        <v>183</v>
      </c>
      <c r="F15" s="21">
        <v>2675</v>
      </c>
      <c r="G15" s="50">
        <v>2329</v>
      </c>
      <c r="H15" s="56">
        <v>442</v>
      </c>
      <c r="I15" s="21">
        <v>280</v>
      </c>
      <c r="J15" s="19">
        <v>364</v>
      </c>
      <c r="K15" s="20">
        <f t="shared" si="0"/>
        <v>6273</v>
      </c>
      <c r="L15" s="62">
        <v>3298</v>
      </c>
      <c r="M15" s="68">
        <v>4385</v>
      </c>
      <c r="N15" s="19">
        <v>7221</v>
      </c>
      <c r="O15" s="20">
        <f t="shared" si="1"/>
        <v>14904</v>
      </c>
      <c r="P15" s="62">
        <v>4070</v>
      </c>
      <c r="Q15" s="68">
        <v>790</v>
      </c>
      <c r="R15" s="50"/>
      <c r="S15" s="56"/>
      <c r="T15" s="21"/>
      <c r="U15" s="50"/>
      <c r="V15" s="20">
        <f t="shared" si="2"/>
        <v>4860</v>
      </c>
      <c r="W15" s="21">
        <f t="shared" si="4"/>
        <v>26037</v>
      </c>
      <c r="X15" s="339">
        <v>24100</v>
      </c>
    </row>
    <row r="16" spans="1:24" s="13" customFormat="1" ht="18" customHeight="1" x14ac:dyDescent="0.15">
      <c r="A16" s="12">
        <f t="shared" si="3"/>
        <v>10</v>
      </c>
      <c r="B16" s="121" t="s">
        <v>27</v>
      </c>
      <c r="C16" s="323"/>
      <c r="D16" s="50"/>
      <c r="E16" s="56"/>
      <c r="F16" s="21"/>
      <c r="G16" s="50"/>
      <c r="H16" s="56"/>
      <c r="I16" s="21">
        <v>123</v>
      </c>
      <c r="J16" s="19">
        <v>191</v>
      </c>
      <c r="K16" s="20">
        <f t="shared" si="0"/>
        <v>314</v>
      </c>
      <c r="L16" s="62">
        <v>215</v>
      </c>
      <c r="M16" s="68">
        <v>2813</v>
      </c>
      <c r="N16" s="19">
        <v>6933</v>
      </c>
      <c r="O16" s="20">
        <f t="shared" si="1"/>
        <v>9961</v>
      </c>
      <c r="P16" s="62">
        <v>4355</v>
      </c>
      <c r="Q16" s="68">
        <v>804</v>
      </c>
      <c r="R16" s="50">
        <v>66</v>
      </c>
      <c r="S16" s="56"/>
      <c r="T16" s="21"/>
      <c r="U16" s="50"/>
      <c r="V16" s="20">
        <f t="shared" si="2"/>
        <v>5225</v>
      </c>
      <c r="W16" s="21">
        <f t="shared" si="4"/>
        <v>15500</v>
      </c>
      <c r="X16" s="339">
        <v>15500</v>
      </c>
    </row>
    <row r="17" spans="1:25" s="13" customFormat="1" ht="18" customHeight="1" x14ac:dyDescent="0.15">
      <c r="A17" s="12">
        <f t="shared" si="3"/>
        <v>11</v>
      </c>
      <c r="B17" s="121" t="s">
        <v>28</v>
      </c>
      <c r="C17" s="323"/>
      <c r="D17" s="50"/>
      <c r="E17" s="56"/>
      <c r="F17" s="21">
        <v>225</v>
      </c>
      <c r="G17" s="50">
        <v>1148</v>
      </c>
      <c r="H17" s="56">
        <v>1055</v>
      </c>
      <c r="I17" s="21">
        <v>1928</v>
      </c>
      <c r="J17" s="19">
        <v>2881</v>
      </c>
      <c r="K17" s="20">
        <f t="shared" si="0"/>
        <v>7237</v>
      </c>
      <c r="L17" s="62">
        <v>3504</v>
      </c>
      <c r="M17" s="68">
        <v>2520</v>
      </c>
      <c r="N17" s="19">
        <v>3739</v>
      </c>
      <c r="O17" s="20">
        <f t="shared" si="1"/>
        <v>9763</v>
      </c>
      <c r="P17" s="62"/>
      <c r="Q17" s="68"/>
      <c r="R17" s="50"/>
      <c r="S17" s="56"/>
      <c r="T17" s="21"/>
      <c r="U17" s="50"/>
      <c r="V17" s="20">
        <f t="shared" si="2"/>
        <v>0</v>
      </c>
      <c r="W17" s="21">
        <f t="shared" si="4"/>
        <v>17000</v>
      </c>
      <c r="X17" s="339">
        <v>18000</v>
      </c>
    </row>
    <row r="18" spans="1:25" s="22" customFormat="1" ht="18" customHeight="1" x14ac:dyDescent="0.15">
      <c r="A18" s="12">
        <f t="shared" si="3"/>
        <v>12</v>
      </c>
      <c r="B18" s="121" t="s">
        <v>97</v>
      </c>
      <c r="C18" s="323"/>
      <c r="D18" s="50"/>
      <c r="E18" s="56"/>
      <c r="F18" s="21">
        <v>114</v>
      </c>
      <c r="G18" s="50">
        <v>755</v>
      </c>
      <c r="H18" s="56">
        <v>214</v>
      </c>
      <c r="I18" s="21">
        <v>578</v>
      </c>
      <c r="J18" s="19">
        <v>1395</v>
      </c>
      <c r="K18" s="20">
        <f t="shared" si="0"/>
        <v>3056</v>
      </c>
      <c r="L18" s="62">
        <v>2258</v>
      </c>
      <c r="M18" s="68">
        <v>3060</v>
      </c>
      <c r="N18" s="19">
        <v>2134</v>
      </c>
      <c r="O18" s="20">
        <f t="shared" si="1"/>
        <v>7452</v>
      </c>
      <c r="P18" s="62">
        <v>2082</v>
      </c>
      <c r="Q18" s="68">
        <v>1110</v>
      </c>
      <c r="R18" s="50"/>
      <c r="S18" s="56"/>
      <c r="T18" s="21"/>
      <c r="U18" s="50"/>
      <c r="V18" s="20">
        <f t="shared" si="2"/>
        <v>3192</v>
      </c>
      <c r="W18" s="21">
        <f t="shared" si="4"/>
        <v>13700</v>
      </c>
      <c r="X18" s="339">
        <v>13500</v>
      </c>
    </row>
    <row r="19" spans="1:25" s="13" customFormat="1" ht="18" customHeight="1" x14ac:dyDescent="0.15">
      <c r="A19" s="12">
        <f t="shared" si="3"/>
        <v>13</v>
      </c>
      <c r="B19" s="121" t="s">
        <v>99</v>
      </c>
      <c r="C19" s="323"/>
      <c r="D19" s="50"/>
      <c r="E19" s="56"/>
      <c r="F19" s="21">
        <v>1074</v>
      </c>
      <c r="G19" s="50">
        <v>3764</v>
      </c>
      <c r="H19" s="56">
        <v>1406</v>
      </c>
      <c r="I19" s="21">
        <v>1248</v>
      </c>
      <c r="J19" s="19">
        <v>876</v>
      </c>
      <c r="K19" s="20">
        <f t="shared" si="0"/>
        <v>8368</v>
      </c>
      <c r="L19" s="62">
        <v>1353</v>
      </c>
      <c r="M19" s="68">
        <v>4482</v>
      </c>
      <c r="N19" s="19">
        <v>12814</v>
      </c>
      <c r="O19" s="20">
        <f t="shared" si="1"/>
        <v>18649</v>
      </c>
      <c r="P19" s="62">
        <v>9175</v>
      </c>
      <c r="Q19" s="68">
        <v>5898</v>
      </c>
      <c r="R19" s="50">
        <v>4198</v>
      </c>
      <c r="S19" s="56">
        <v>4559</v>
      </c>
      <c r="T19" s="21">
        <v>2491</v>
      </c>
      <c r="U19" s="50">
        <v>308</v>
      </c>
      <c r="V19" s="20">
        <f t="shared" si="2"/>
        <v>26629</v>
      </c>
      <c r="W19" s="21">
        <f t="shared" si="4"/>
        <v>53646</v>
      </c>
      <c r="X19" s="339">
        <v>49800</v>
      </c>
    </row>
    <row r="20" spans="1:25" s="13" customFormat="1" ht="18" customHeight="1" x14ac:dyDescent="0.15">
      <c r="A20" s="12">
        <f t="shared" si="3"/>
        <v>14</v>
      </c>
      <c r="B20" s="129" t="s">
        <v>31</v>
      </c>
      <c r="C20" s="325"/>
      <c r="D20" s="130"/>
      <c r="E20" s="131"/>
      <c r="F20" s="132"/>
      <c r="G20" s="130">
        <v>365</v>
      </c>
      <c r="H20" s="131">
        <v>360</v>
      </c>
      <c r="I20" s="132">
        <v>216</v>
      </c>
      <c r="J20" s="133">
        <v>1431</v>
      </c>
      <c r="K20" s="134">
        <f t="shared" si="0"/>
        <v>2372</v>
      </c>
      <c r="L20" s="135">
        <v>3340</v>
      </c>
      <c r="M20" s="136">
        <v>4474</v>
      </c>
      <c r="N20" s="133">
        <v>6510</v>
      </c>
      <c r="O20" s="134">
        <f t="shared" si="1"/>
        <v>14324</v>
      </c>
      <c r="P20" s="135">
        <v>304</v>
      </c>
      <c r="Q20" s="136"/>
      <c r="R20" s="130"/>
      <c r="S20" s="131"/>
      <c r="T20" s="132"/>
      <c r="U20" s="130"/>
      <c r="V20" s="134">
        <f t="shared" si="2"/>
        <v>304</v>
      </c>
      <c r="W20" s="132">
        <f t="shared" si="4"/>
        <v>17000</v>
      </c>
      <c r="X20" s="339">
        <v>17000</v>
      </c>
    </row>
    <row r="21" spans="1:25" s="13" customFormat="1" ht="18" customHeight="1" x14ac:dyDescent="0.15">
      <c r="A21" s="266">
        <f t="shared" si="3"/>
        <v>15</v>
      </c>
      <c r="B21" s="129" t="s">
        <v>34</v>
      </c>
      <c r="C21" s="325"/>
      <c r="D21" s="50"/>
      <c r="E21" s="56"/>
      <c r="F21" s="280">
        <v>650</v>
      </c>
      <c r="G21" s="50">
        <v>1540</v>
      </c>
      <c r="H21" s="56">
        <v>1944</v>
      </c>
      <c r="I21" s="21">
        <v>1376</v>
      </c>
      <c r="J21" s="19">
        <v>1815</v>
      </c>
      <c r="K21" s="20">
        <f t="shared" si="0"/>
        <v>7325</v>
      </c>
      <c r="L21" s="62">
        <v>1938</v>
      </c>
      <c r="M21" s="68">
        <v>2977</v>
      </c>
      <c r="N21" s="19">
        <v>5939</v>
      </c>
      <c r="O21" s="134">
        <f t="shared" si="1"/>
        <v>10854</v>
      </c>
      <c r="P21" s="62">
        <v>2515</v>
      </c>
      <c r="Q21" s="68">
        <v>989</v>
      </c>
      <c r="R21" s="50">
        <v>217</v>
      </c>
      <c r="S21" s="56"/>
      <c r="T21" s="21"/>
      <c r="U21" s="50"/>
      <c r="V21" s="20">
        <f t="shared" si="2"/>
        <v>3721</v>
      </c>
      <c r="W21" s="21">
        <f t="shared" si="4"/>
        <v>21900</v>
      </c>
      <c r="X21" s="339">
        <v>20700</v>
      </c>
    </row>
    <row r="22" spans="1:25" s="13" customFormat="1" ht="18" customHeight="1" x14ac:dyDescent="0.15">
      <c r="A22" s="12">
        <f t="shared" si="3"/>
        <v>16</v>
      </c>
      <c r="B22" s="121" t="s">
        <v>89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0"/>
        <v>0</v>
      </c>
      <c r="L22" s="62"/>
      <c r="M22" s="68">
        <v>1000</v>
      </c>
      <c r="N22" s="19"/>
      <c r="O22" s="20">
        <f>SUM(L22:N22)</f>
        <v>1000</v>
      </c>
      <c r="P22" s="62"/>
      <c r="Q22" s="68"/>
      <c r="R22" s="50"/>
      <c r="S22" s="56"/>
      <c r="T22" s="21"/>
      <c r="U22" s="50"/>
      <c r="V22" s="20">
        <f>SUM(P22:U22)</f>
        <v>0</v>
      </c>
      <c r="W22" s="21">
        <f>+K22+O22+V22</f>
        <v>1000</v>
      </c>
      <c r="X22" s="339">
        <v>800</v>
      </c>
    </row>
    <row r="23" spans="1:25" s="13" customFormat="1" ht="18" customHeight="1" x14ac:dyDescent="0.15">
      <c r="A23" s="12">
        <f t="shared" si="3"/>
        <v>17</v>
      </c>
      <c r="B23" s="121" t="s">
        <v>90</v>
      </c>
      <c r="C23" s="325"/>
      <c r="D23" s="130"/>
      <c r="E23" s="131"/>
      <c r="F23" s="132"/>
      <c r="G23" s="130"/>
      <c r="H23" s="131"/>
      <c r="I23" s="132"/>
      <c r="J23" s="19"/>
      <c r="K23" s="20">
        <f t="shared" si="0"/>
        <v>0</v>
      </c>
      <c r="L23" s="62"/>
      <c r="M23" s="68">
        <v>1000</v>
      </c>
      <c r="N23" s="19"/>
      <c r="O23" s="20">
        <f>SUM(L23:N23)</f>
        <v>1000</v>
      </c>
      <c r="P23" s="316"/>
      <c r="Q23" s="68"/>
      <c r="R23" s="50"/>
      <c r="S23" s="56"/>
      <c r="T23" s="21"/>
      <c r="U23" s="50"/>
      <c r="V23" s="20">
        <f>SUM(P23:U23)</f>
        <v>0</v>
      </c>
      <c r="W23" s="21">
        <f>+K23+O23+V23</f>
        <v>1000</v>
      </c>
      <c r="X23" s="339">
        <v>1000</v>
      </c>
    </row>
    <row r="24" spans="1:25" s="13" customFormat="1" ht="18" customHeight="1" x14ac:dyDescent="0.15">
      <c r="A24" s="153">
        <f t="shared" si="3"/>
        <v>18</v>
      </c>
      <c r="B24" s="154" t="s">
        <v>85</v>
      </c>
      <c r="C24" s="331"/>
      <c r="D24" s="100"/>
      <c r="E24" s="101"/>
      <c r="F24" s="102"/>
      <c r="G24" s="100"/>
      <c r="H24" s="101"/>
      <c r="I24" s="102"/>
      <c r="J24" s="103"/>
      <c r="K24" s="104">
        <f t="shared" si="0"/>
        <v>0</v>
      </c>
      <c r="L24" s="105"/>
      <c r="M24" s="106"/>
      <c r="N24" s="103">
        <v>3000</v>
      </c>
      <c r="O24" s="104">
        <f t="shared" si="1"/>
        <v>3000</v>
      </c>
      <c r="P24" s="105"/>
      <c r="Q24" s="106"/>
      <c r="R24" s="100"/>
      <c r="S24" s="101"/>
      <c r="T24" s="102"/>
      <c r="U24" s="100"/>
      <c r="V24" s="104">
        <f t="shared" si="2"/>
        <v>0</v>
      </c>
      <c r="W24" s="102">
        <f t="shared" si="4"/>
        <v>3000</v>
      </c>
      <c r="X24" s="339">
        <v>2500</v>
      </c>
    </row>
    <row r="25" spans="1:25" s="13" customFormat="1" ht="18" customHeight="1" x14ac:dyDescent="0.15">
      <c r="A25" s="12">
        <f t="shared" si="3"/>
        <v>19</v>
      </c>
      <c r="B25" s="146" t="s">
        <v>35</v>
      </c>
      <c r="C25" s="326"/>
      <c r="D25" s="138"/>
      <c r="E25" s="139"/>
      <c r="F25" s="140">
        <v>40</v>
      </c>
      <c r="G25" s="138">
        <v>59</v>
      </c>
      <c r="H25" s="139">
        <v>28</v>
      </c>
      <c r="I25" s="140"/>
      <c r="J25" s="141"/>
      <c r="K25" s="142">
        <f t="shared" si="0"/>
        <v>127</v>
      </c>
      <c r="L25" s="143">
        <v>1410</v>
      </c>
      <c r="M25" s="144">
        <v>6196</v>
      </c>
      <c r="N25" s="141">
        <v>5101</v>
      </c>
      <c r="O25" s="142">
        <f t="shared" si="1"/>
        <v>12707</v>
      </c>
      <c r="P25" s="143">
        <v>4270</v>
      </c>
      <c r="Q25" s="144">
        <v>1134</v>
      </c>
      <c r="R25" s="138">
        <v>253</v>
      </c>
      <c r="S25" s="139">
        <v>46</v>
      </c>
      <c r="T25" s="140"/>
      <c r="U25" s="138"/>
      <c r="V25" s="142">
        <f t="shared" si="2"/>
        <v>5703</v>
      </c>
      <c r="W25" s="140">
        <f t="shared" si="4"/>
        <v>18537</v>
      </c>
      <c r="X25" s="339">
        <v>10000</v>
      </c>
    </row>
    <row r="26" spans="1:25" s="13" customFormat="1" ht="18" customHeight="1" x14ac:dyDescent="0.15">
      <c r="A26" s="12">
        <f t="shared" si="3"/>
        <v>20</v>
      </c>
      <c r="B26" s="121" t="s">
        <v>37</v>
      </c>
      <c r="C26" s="323"/>
      <c r="D26" s="50"/>
      <c r="E26" s="56"/>
      <c r="F26" s="21"/>
      <c r="G26" s="50"/>
      <c r="H26" s="56"/>
      <c r="I26" s="21">
        <v>43</v>
      </c>
      <c r="J26" s="19">
        <v>363</v>
      </c>
      <c r="K26" s="20">
        <f t="shared" si="0"/>
        <v>406</v>
      </c>
      <c r="L26" s="62">
        <v>2662</v>
      </c>
      <c r="M26" s="68">
        <v>8690</v>
      </c>
      <c r="N26" s="19">
        <v>4940</v>
      </c>
      <c r="O26" s="20">
        <f t="shared" si="1"/>
        <v>16292</v>
      </c>
      <c r="P26" s="62">
        <v>3118</v>
      </c>
      <c r="Q26" s="68">
        <v>447</v>
      </c>
      <c r="R26" s="50">
        <v>145</v>
      </c>
      <c r="S26" s="56"/>
      <c r="T26" s="21"/>
      <c r="U26" s="50"/>
      <c r="V26" s="20">
        <f t="shared" si="2"/>
        <v>3710</v>
      </c>
      <c r="W26" s="21">
        <f t="shared" si="4"/>
        <v>20408</v>
      </c>
      <c r="X26" s="339">
        <v>20000</v>
      </c>
    </row>
    <row r="27" spans="1:25" s="13" customFormat="1" ht="18" customHeight="1" x14ac:dyDescent="0.15">
      <c r="A27" s="12">
        <f>+A26+1</f>
        <v>21</v>
      </c>
      <c r="B27" s="121" t="s">
        <v>149</v>
      </c>
      <c r="C27" s="323"/>
      <c r="D27" s="50"/>
      <c r="E27" s="56"/>
      <c r="F27" s="21"/>
      <c r="G27" s="50"/>
      <c r="H27" s="56"/>
      <c r="I27" s="21"/>
      <c r="J27" s="19">
        <v>613</v>
      </c>
      <c r="K27" s="20">
        <f t="shared" si="0"/>
        <v>613</v>
      </c>
      <c r="L27" s="62">
        <v>3241</v>
      </c>
      <c r="M27" s="68">
        <v>3912</v>
      </c>
      <c r="N27" s="19">
        <v>3662</v>
      </c>
      <c r="O27" s="20">
        <f>SUM(L27:N27)</f>
        <v>10815</v>
      </c>
      <c r="P27" s="62">
        <v>2782</v>
      </c>
      <c r="Q27" s="68">
        <v>2185</v>
      </c>
      <c r="R27" s="50">
        <v>746</v>
      </c>
      <c r="S27" s="56"/>
      <c r="T27" s="21"/>
      <c r="U27" s="50"/>
      <c r="V27" s="20">
        <f t="shared" si="2"/>
        <v>5713</v>
      </c>
      <c r="W27" s="21">
        <f t="shared" si="4"/>
        <v>17141</v>
      </c>
      <c r="X27" s="339">
        <v>15000</v>
      </c>
    </row>
    <row r="28" spans="1:25" s="13" customFormat="1" ht="18" customHeight="1" x14ac:dyDescent="0.15">
      <c r="A28" s="12">
        <f t="shared" si="3"/>
        <v>22</v>
      </c>
      <c r="B28" s="306" t="s">
        <v>39</v>
      </c>
      <c r="C28" s="327"/>
      <c r="D28" s="302"/>
      <c r="E28" s="303"/>
      <c r="F28" s="301"/>
      <c r="G28" s="302">
        <v>255</v>
      </c>
      <c r="H28" s="303">
        <v>985</v>
      </c>
      <c r="I28" s="301">
        <v>2225</v>
      </c>
      <c r="J28" s="299">
        <v>4980</v>
      </c>
      <c r="K28" s="300">
        <f t="shared" si="0"/>
        <v>8445</v>
      </c>
      <c r="L28" s="304">
        <v>5084</v>
      </c>
      <c r="M28" s="305">
        <v>4811</v>
      </c>
      <c r="N28" s="299">
        <v>3305</v>
      </c>
      <c r="O28" s="300">
        <f>SUM(L28:N28)</f>
        <v>13200</v>
      </c>
      <c r="P28" s="304">
        <v>1355</v>
      </c>
      <c r="Q28" s="305"/>
      <c r="R28" s="302"/>
      <c r="S28" s="303"/>
      <c r="T28" s="301"/>
      <c r="U28" s="302"/>
      <c r="V28" s="300">
        <f>SUM(P28:U28)</f>
        <v>1355</v>
      </c>
      <c r="W28" s="301">
        <f>+K28+O28+V28</f>
        <v>23000</v>
      </c>
      <c r="X28" s="339">
        <v>20000</v>
      </c>
    </row>
    <row r="29" spans="1:25" s="13" customFormat="1" ht="18" customHeight="1" x14ac:dyDescent="0.15">
      <c r="A29" s="12">
        <f t="shared" si="3"/>
        <v>23</v>
      </c>
      <c r="B29" s="308" t="s">
        <v>41</v>
      </c>
      <c r="C29" s="328"/>
      <c r="D29" s="309"/>
      <c r="E29" s="310"/>
      <c r="F29" s="311"/>
      <c r="G29" s="309">
        <v>137</v>
      </c>
      <c r="H29" s="310">
        <v>769</v>
      </c>
      <c r="I29" s="311">
        <v>1199</v>
      </c>
      <c r="J29" s="312">
        <v>1062</v>
      </c>
      <c r="K29" s="307">
        <f t="shared" si="0"/>
        <v>3167</v>
      </c>
      <c r="L29" s="313">
        <v>677</v>
      </c>
      <c r="M29" s="314">
        <v>1191</v>
      </c>
      <c r="N29" s="312">
        <v>265</v>
      </c>
      <c r="O29" s="307">
        <f>SUM(L29:N29)</f>
        <v>2133</v>
      </c>
      <c r="P29" s="313"/>
      <c r="Q29" s="314"/>
      <c r="R29" s="309"/>
      <c r="S29" s="310"/>
      <c r="T29" s="311"/>
      <c r="U29" s="309"/>
      <c r="V29" s="307">
        <f>SUM(P29:U29)</f>
        <v>0</v>
      </c>
      <c r="W29" s="311">
        <f>+K29+O29+V29</f>
        <v>5300</v>
      </c>
      <c r="X29" s="339">
        <v>5300</v>
      </c>
    </row>
    <row r="30" spans="1:25" s="13" customFormat="1" ht="18" customHeight="1" x14ac:dyDescent="0.15">
      <c r="A30" s="12">
        <f t="shared" si="3"/>
        <v>24</v>
      </c>
      <c r="B30" s="219" t="s">
        <v>42</v>
      </c>
      <c r="C30" s="329"/>
      <c r="D30" s="50"/>
      <c r="E30" s="56"/>
      <c r="F30" s="21"/>
      <c r="G30" s="50"/>
      <c r="H30" s="56"/>
      <c r="I30" s="21"/>
      <c r="J30" s="19">
        <v>800</v>
      </c>
      <c r="K30" s="20">
        <f t="shared" si="0"/>
        <v>800</v>
      </c>
      <c r="L30" s="62">
        <v>800</v>
      </c>
      <c r="M30" s="68">
        <v>1600</v>
      </c>
      <c r="N30" s="19"/>
      <c r="O30" s="20">
        <f t="shared" si="1"/>
        <v>2400</v>
      </c>
      <c r="P30" s="62"/>
      <c r="Q30" s="68"/>
      <c r="R30" s="50"/>
      <c r="S30" s="56"/>
      <c r="T30" s="21"/>
      <c r="U30" s="50"/>
      <c r="V30" s="20">
        <f t="shared" si="2"/>
        <v>0</v>
      </c>
      <c r="W30" s="21">
        <f t="shared" si="4"/>
        <v>3200</v>
      </c>
      <c r="X30" s="339">
        <v>3200</v>
      </c>
    </row>
    <row r="31" spans="1:25" s="13" customFormat="1" ht="18" customHeight="1" x14ac:dyDescent="0.15">
      <c r="A31" s="12">
        <f t="shared" si="3"/>
        <v>25</v>
      </c>
      <c r="B31" s="219" t="s">
        <v>43</v>
      </c>
      <c r="C31" s="329"/>
      <c r="D31" s="220"/>
      <c r="E31" s="221"/>
      <c r="F31" s="222"/>
      <c r="G31" s="220"/>
      <c r="H31" s="221"/>
      <c r="I31" s="222">
        <v>1000</v>
      </c>
      <c r="J31" s="223"/>
      <c r="K31" s="224">
        <f t="shared" si="0"/>
        <v>1000</v>
      </c>
      <c r="L31" s="225">
        <v>1000</v>
      </c>
      <c r="M31" s="226">
        <v>1000</v>
      </c>
      <c r="N31" s="223"/>
      <c r="O31" s="224">
        <f t="shared" si="1"/>
        <v>2000</v>
      </c>
      <c r="P31" s="225"/>
      <c r="Q31" s="226"/>
      <c r="R31" s="220"/>
      <c r="S31" s="221"/>
      <c r="T31" s="222"/>
      <c r="U31" s="220"/>
      <c r="V31" s="224">
        <f t="shared" si="2"/>
        <v>0</v>
      </c>
      <c r="W31" s="222">
        <f t="shared" si="4"/>
        <v>3000</v>
      </c>
      <c r="X31" s="339">
        <v>3000</v>
      </c>
    </row>
    <row r="32" spans="1:25" s="13" customFormat="1" ht="18" customHeight="1" x14ac:dyDescent="0.15">
      <c r="A32" s="12">
        <f t="shared" si="3"/>
        <v>26</v>
      </c>
      <c r="B32" s="121" t="s">
        <v>44</v>
      </c>
      <c r="C32" s="323"/>
      <c r="D32" s="50"/>
      <c r="E32" s="56"/>
      <c r="F32" s="21"/>
      <c r="G32" s="50">
        <v>969</v>
      </c>
      <c r="H32" s="56">
        <v>1786</v>
      </c>
      <c r="I32" s="21">
        <v>1805</v>
      </c>
      <c r="J32" s="19">
        <v>1072</v>
      </c>
      <c r="K32" s="20">
        <f t="shared" si="0"/>
        <v>5632</v>
      </c>
      <c r="L32" s="62">
        <v>610</v>
      </c>
      <c r="M32" s="68">
        <v>1077</v>
      </c>
      <c r="N32" s="19">
        <v>3145</v>
      </c>
      <c r="O32" s="20">
        <f t="shared" si="1"/>
        <v>4832</v>
      </c>
      <c r="P32" s="62">
        <v>1858</v>
      </c>
      <c r="Q32" s="68">
        <v>318</v>
      </c>
      <c r="R32" s="50"/>
      <c r="S32" s="56"/>
      <c r="T32" s="21"/>
      <c r="U32" s="50"/>
      <c r="V32" s="20">
        <f t="shared" si="2"/>
        <v>2176</v>
      </c>
      <c r="W32" s="21">
        <f t="shared" si="4"/>
        <v>12640</v>
      </c>
      <c r="X32" s="339">
        <v>12000</v>
      </c>
      <c r="Y32" s="46"/>
    </row>
    <row r="33" spans="1:24" s="13" customFormat="1" ht="18" customHeight="1" x14ac:dyDescent="0.15">
      <c r="A33" s="12">
        <f t="shared" si="3"/>
        <v>27</v>
      </c>
      <c r="B33" s="122" t="s">
        <v>136</v>
      </c>
      <c r="C33" s="330"/>
      <c r="D33" s="51"/>
      <c r="E33" s="57"/>
      <c r="F33" s="27"/>
      <c r="G33" s="51"/>
      <c r="H33" s="57">
        <v>1413</v>
      </c>
      <c r="I33" s="27">
        <v>2493</v>
      </c>
      <c r="J33" s="25">
        <v>6403</v>
      </c>
      <c r="K33" s="26">
        <f>SUM(D33:J33)</f>
        <v>10309</v>
      </c>
      <c r="L33" s="63">
        <v>6087</v>
      </c>
      <c r="M33" s="69">
        <v>6383</v>
      </c>
      <c r="N33" s="25">
        <v>6138</v>
      </c>
      <c r="O33" s="26">
        <f t="shared" si="1"/>
        <v>18608</v>
      </c>
      <c r="P33" s="63">
        <v>2883</v>
      </c>
      <c r="Q33" s="69"/>
      <c r="R33" s="51"/>
      <c r="S33" s="57"/>
      <c r="T33" s="27"/>
      <c r="U33" s="51"/>
      <c r="V33" s="26">
        <f>SUM(P33:U33)</f>
        <v>2883</v>
      </c>
      <c r="W33" s="27">
        <f>+K33+O33+V33</f>
        <v>31800</v>
      </c>
      <c r="X33" s="339">
        <v>31800</v>
      </c>
    </row>
    <row r="34" spans="1:24" s="22" customFormat="1" ht="18" customHeight="1" x14ac:dyDescent="0.15">
      <c r="A34" s="322"/>
      <c r="B34" s="127" t="s">
        <v>95</v>
      </c>
      <c r="C34" s="335">
        <f t="shared" ref="C34:J34" si="5">SUM(C7:C33)</f>
        <v>0</v>
      </c>
      <c r="D34" s="52">
        <f t="shared" si="5"/>
        <v>296</v>
      </c>
      <c r="E34" s="58">
        <f t="shared" si="5"/>
        <v>1684</v>
      </c>
      <c r="F34" s="32">
        <f t="shared" si="5"/>
        <v>8432</v>
      </c>
      <c r="G34" s="52">
        <f t="shared" si="5"/>
        <v>18200</v>
      </c>
      <c r="H34" s="58">
        <f t="shared" si="5"/>
        <v>17652</v>
      </c>
      <c r="I34" s="32">
        <f t="shared" si="5"/>
        <v>24033</v>
      </c>
      <c r="J34" s="30">
        <f t="shared" si="5"/>
        <v>35790</v>
      </c>
      <c r="K34" s="31">
        <f>SUM(C34:J34)</f>
        <v>106087</v>
      </c>
      <c r="L34" s="64">
        <f>SUM(L7:L33)</f>
        <v>55534</v>
      </c>
      <c r="M34" s="70">
        <f>SUM(M7:M33)</f>
        <v>81659</v>
      </c>
      <c r="N34" s="30">
        <f>SUM(N7:N33)</f>
        <v>91141</v>
      </c>
      <c r="O34" s="31">
        <f>SUM(L34:N34)</f>
        <v>228334</v>
      </c>
      <c r="P34" s="64">
        <f t="shared" ref="P34:U34" si="6">SUM(P7:P33)</f>
        <v>45499</v>
      </c>
      <c r="Q34" s="70">
        <f t="shared" si="6"/>
        <v>13691</v>
      </c>
      <c r="R34" s="52">
        <f t="shared" si="6"/>
        <v>5625</v>
      </c>
      <c r="S34" s="58">
        <f t="shared" si="6"/>
        <v>4605</v>
      </c>
      <c r="T34" s="32">
        <f t="shared" si="6"/>
        <v>2491</v>
      </c>
      <c r="U34" s="52">
        <f t="shared" si="6"/>
        <v>308</v>
      </c>
      <c r="V34" s="31">
        <f>SUM(P34:U34)</f>
        <v>72219</v>
      </c>
      <c r="W34" s="32">
        <f>+K34+O34+V34</f>
        <v>406640</v>
      </c>
      <c r="X34" s="340">
        <f>SUM(X7:X33)</f>
        <v>383800</v>
      </c>
    </row>
    <row r="35" spans="1:24" s="13" customFormat="1" ht="18" customHeight="1" thickBot="1" x14ac:dyDescent="0.2">
      <c r="A35" s="12"/>
      <c r="B35" s="125" t="s">
        <v>51</v>
      </c>
      <c r="C35" s="334"/>
      <c r="D35" s="53"/>
      <c r="E35" s="59"/>
      <c r="F35" s="36">
        <v>43</v>
      </c>
      <c r="G35" s="53">
        <v>445</v>
      </c>
      <c r="H35" s="59">
        <v>688</v>
      </c>
      <c r="I35" s="36">
        <v>821</v>
      </c>
      <c r="J35" s="34">
        <v>277</v>
      </c>
      <c r="K35" s="35">
        <f>SUM(D35:J35)</f>
        <v>2274</v>
      </c>
      <c r="L35" s="65">
        <v>169</v>
      </c>
      <c r="M35" s="71">
        <v>56</v>
      </c>
      <c r="N35" s="34">
        <v>82</v>
      </c>
      <c r="O35" s="35">
        <f t="shared" si="1"/>
        <v>307</v>
      </c>
      <c r="P35" s="65"/>
      <c r="Q35" s="71"/>
      <c r="R35" s="53"/>
      <c r="S35" s="59"/>
      <c r="T35" s="36"/>
      <c r="U35" s="53"/>
      <c r="V35" s="35">
        <f t="shared" si="2"/>
        <v>0</v>
      </c>
      <c r="W35" s="36">
        <f t="shared" si="4"/>
        <v>2581</v>
      </c>
      <c r="X35" s="339">
        <f>+W35</f>
        <v>2581</v>
      </c>
    </row>
    <row r="36" spans="1:24" s="22" customFormat="1" ht="18" customHeight="1" x14ac:dyDescent="0.15">
      <c r="A36" s="322"/>
      <c r="B36" s="126" t="s">
        <v>133</v>
      </c>
      <c r="C36" s="336">
        <f>+C35+C34</f>
        <v>0</v>
      </c>
      <c r="D36" s="54">
        <f>+D35+D34</f>
        <v>296</v>
      </c>
      <c r="E36" s="60">
        <f t="shared" ref="E36:V36" si="7">+E35+E34</f>
        <v>1684</v>
      </c>
      <c r="F36" s="41">
        <f t="shared" si="7"/>
        <v>8475</v>
      </c>
      <c r="G36" s="54">
        <f t="shared" si="7"/>
        <v>18645</v>
      </c>
      <c r="H36" s="60">
        <f t="shared" si="7"/>
        <v>18340</v>
      </c>
      <c r="I36" s="41">
        <f t="shared" si="7"/>
        <v>24854</v>
      </c>
      <c r="J36" s="39">
        <f t="shared" si="7"/>
        <v>36067</v>
      </c>
      <c r="K36" s="40">
        <f>+K35+K34</f>
        <v>108361</v>
      </c>
      <c r="L36" s="66">
        <f t="shared" si="7"/>
        <v>55703</v>
      </c>
      <c r="M36" s="72">
        <f t="shared" si="7"/>
        <v>81715</v>
      </c>
      <c r="N36" s="39">
        <f t="shared" si="7"/>
        <v>91223</v>
      </c>
      <c r="O36" s="40">
        <f>+O35+O34</f>
        <v>228641</v>
      </c>
      <c r="P36" s="66">
        <f t="shared" si="7"/>
        <v>45499</v>
      </c>
      <c r="Q36" s="72">
        <f t="shared" si="7"/>
        <v>13691</v>
      </c>
      <c r="R36" s="54">
        <f t="shared" si="7"/>
        <v>5625</v>
      </c>
      <c r="S36" s="60">
        <f t="shared" si="7"/>
        <v>4605</v>
      </c>
      <c r="T36" s="41">
        <f t="shared" si="7"/>
        <v>2491</v>
      </c>
      <c r="U36" s="54">
        <f t="shared" si="7"/>
        <v>308</v>
      </c>
      <c r="V36" s="40">
        <f t="shared" si="7"/>
        <v>72219</v>
      </c>
      <c r="W36" s="41">
        <f>+W35+W34</f>
        <v>409221</v>
      </c>
      <c r="X36" s="339">
        <f>+X34+X35</f>
        <v>386381</v>
      </c>
    </row>
    <row r="37" spans="1:24" x14ac:dyDescent="0.15">
      <c r="X37" s="341"/>
    </row>
    <row r="38" spans="1:24" x14ac:dyDescent="0.15">
      <c r="W38" s="315"/>
    </row>
  </sheetData>
  <mergeCells count="15">
    <mergeCell ref="B2:W2"/>
    <mergeCell ref="V3:W3"/>
    <mergeCell ref="B4:B6"/>
    <mergeCell ref="C4:K4"/>
    <mergeCell ref="L4:O4"/>
    <mergeCell ref="P4:V4"/>
    <mergeCell ref="W4:W6"/>
    <mergeCell ref="D5:F5"/>
    <mergeCell ref="G5:I5"/>
    <mergeCell ref="K5:K6"/>
    <mergeCell ref="L5:M5"/>
    <mergeCell ref="O5:O6"/>
    <mergeCell ref="P5:Q5"/>
    <mergeCell ref="R5:T5"/>
    <mergeCell ref="V5:V6"/>
  </mergeCells>
  <phoneticPr fontId="2"/>
  <pageMargins left="0.59055118110236227" right="0.27559055118110237" top="0.78740157480314965" bottom="0.39370078740157483" header="0.31496062992125984" footer="0.31496062992125984"/>
  <pageSetup paperSize="9" scale="81" orientation="landscape" r:id="rId1"/>
  <ignoredErrors>
    <ignoredError sqref="K12 K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996B-D00B-40B8-AC50-9537C4739C79}">
  <sheetPr>
    <pageSetUpPr fitToPage="1"/>
  </sheetPr>
  <dimension ref="A1:V21"/>
  <sheetViews>
    <sheetView zoomScaleNormal="100" workbookViewId="0">
      <selection activeCell="H7" sqref="H7"/>
    </sheetView>
  </sheetViews>
  <sheetFormatPr defaultRowHeight="13.5" x14ac:dyDescent="0.15"/>
  <cols>
    <col min="1" max="1" width="10.875" style="123" customWidth="1"/>
    <col min="2" max="8" width="7.125" customWidth="1"/>
    <col min="9" max="9" width="8.625" customWidth="1"/>
    <col min="10" max="10" width="7.125" customWidth="1"/>
    <col min="11" max="11" width="7" customWidth="1"/>
    <col min="12" max="12" width="6" customWidth="1"/>
    <col min="13" max="13" width="7.625" customWidth="1"/>
    <col min="14" max="19" width="4.6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235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483"/>
      <c r="C7" s="484"/>
      <c r="D7" s="485"/>
      <c r="E7" s="483"/>
      <c r="F7" s="484"/>
      <c r="G7" s="485">
        <v>1.9</v>
      </c>
      <c r="H7" s="486">
        <v>206.2</v>
      </c>
      <c r="I7" s="487">
        <f t="shared" ref="I7:I19" si="0">SUM(B7:H7)</f>
        <v>208.1</v>
      </c>
      <c r="J7" s="488">
        <v>1.9</v>
      </c>
      <c r="K7" s="489"/>
      <c r="L7" s="486"/>
      <c r="M7" s="487">
        <f t="shared" ref="M7:M19" si="1">SUM(J7:L7)</f>
        <v>1.9</v>
      </c>
      <c r="N7" s="488"/>
      <c r="O7" s="489"/>
      <c r="P7" s="483"/>
      <c r="Q7" s="484"/>
      <c r="R7" s="485"/>
      <c r="S7" s="483"/>
      <c r="T7" s="487">
        <f t="shared" ref="T7:T19" si="2">SUM(N7:S7)</f>
        <v>0</v>
      </c>
      <c r="U7" s="485">
        <f t="shared" ref="U7:U19" si="3">+I7+M7+T7</f>
        <v>210</v>
      </c>
      <c r="V7" s="175"/>
    </row>
    <row r="8" spans="1:22" s="158" customFormat="1" ht="23.25" customHeight="1" x14ac:dyDescent="0.15">
      <c r="A8" s="269" t="s">
        <v>102</v>
      </c>
      <c r="B8" s="490"/>
      <c r="C8" s="491"/>
      <c r="D8" s="492"/>
      <c r="E8" s="490"/>
      <c r="F8" s="491"/>
      <c r="G8" s="492"/>
      <c r="H8" s="493">
        <v>140</v>
      </c>
      <c r="I8" s="494">
        <f t="shared" si="0"/>
        <v>140</v>
      </c>
      <c r="J8" s="495"/>
      <c r="K8" s="496"/>
      <c r="L8" s="493"/>
      <c r="M8" s="494">
        <f t="shared" si="1"/>
        <v>0</v>
      </c>
      <c r="N8" s="495"/>
      <c r="O8" s="496"/>
      <c r="P8" s="490"/>
      <c r="Q8" s="491"/>
      <c r="R8" s="492"/>
      <c r="S8" s="490"/>
      <c r="T8" s="494">
        <f t="shared" si="2"/>
        <v>0</v>
      </c>
      <c r="U8" s="492">
        <f t="shared" si="3"/>
        <v>140</v>
      </c>
      <c r="V8" s="175"/>
    </row>
    <row r="9" spans="1:22" s="158" customFormat="1" ht="23.25" customHeight="1" x14ac:dyDescent="0.15">
      <c r="A9" s="269" t="s">
        <v>103</v>
      </c>
      <c r="B9" s="490"/>
      <c r="C9" s="491"/>
      <c r="D9" s="492"/>
      <c r="E9" s="490"/>
      <c r="F9" s="491"/>
      <c r="G9" s="492"/>
      <c r="H9" s="493"/>
      <c r="I9" s="494">
        <f t="shared" si="0"/>
        <v>0</v>
      </c>
      <c r="J9" s="495"/>
      <c r="K9" s="496"/>
      <c r="L9" s="493"/>
      <c r="M9" s="494">
        <f t="shared" si="1"/>
        <v>0</v>
      </c>
      <c r="N9" s="495"/>
      <c r="O9" s="496"/>
      <c r="P9" s="490"/>
      <c r="Q9" s="491"/>
      <c r="R9" s="492"/>
      <c r="S9" s="490"/>
      <c r="T9" s="494">
        <f t="shared" si="2"/>
        <v>0</v>
      </c>
      <c r="U9" s="492">
        <f t="shared" si="3"/>
        <v>0</v>
      </c>
      <c r="V9" s="175"/>
    </row>
    <row r="10" spans="1:22" s="158" customFormat="1" ht="23.25" customHeight="1" x14ac:dyDescent="0.15">
      <c r="A10" s="269" t="s">
        <v>104</v>
      </c>
      <c r="B10" s="490"/>
      <c r="C10" s="491"/>
      <c r="D10" s="492"/>
      <c r="E10" s="490"/>
      <c r="F10" s="491"/>
      <c r="G10" s="492"/>
      <c r="H10" s="493"/>
      <c r="I10" s="494">
        <f t="shared" si="0"/>
        <v>0</v>
      </c>
      <c r="J10" s="495"/>
      <c r="K10" s="496"/>
      <c r="L10" s="493"/>
      <c r="M10" s="494">
        <f t="shared" si="1"/>
        <v>0</v>
      </c>
      <c r="N10" s="495"/>
      <c r="O10" s="496"/>
      <c r="P10" s="490"/>
      <c r="Q10" s="491"/>
      <c r="R10" s="492"/>
      <c r="S10" s="490"/>
      <c r="T10" s="494">
        <f t="shared" si="2"/>
        <v>0</v>
      </c>
      <c r="U10" s="492">
        <f t="shared" si="3"/>
        <v>0</v>
      </c>
      <c r="V10" s="175"/>
    </row>
    <row r="11" spans="1:22" s="158" customFormat="1" ht="23.25" customHeight="1" x14ac:dyDescent="0.15">
      <c r="A11" s="269" t="s">
        <v>105</v>
      </c>
      <c r="B11" s="490"/>
      <c r="C11" s="491"/>
      <c r="D11" s="492"/>
      <c r="E11" s="490"/>
      <c r="F11" s="491"/>
      <c r="G11" s="492"/>
      <c r="H11" s="493"/>
      <c r="I11" s="494">
        <f t="shared" si="0"/>
        <v>0</v>
      </c>
      <c r="J11" s="495"/>
      <c r="K11" s="496"/>
      <c r="L11" s="493"/>
      <c r="M11" s="494">
        <f t="shared" si="1"/>
        <v>0</v>
      </c>
      <c r="N11" s="495"/>
      <c r="O11" s="496"/>
      <c r="P11" s="490"/>
      <c r="Q11" s="491"/>
      <c r="R11" s="492"/>
      <c r="S11" s="490"/>
      <c r="T11" s="494">
        <f t="shared" si="2"/>
        <v>0</v>
      </c>
      <c r="U11" s="492">
        <f t="shared" si="3"/>
        <v>0</v>
      </c>
      <c r="V11" s="175"/>
    </row>
    <row r="12" spans="1:22" s="158" customFormat="1" ht="23.25" customHeight="1" x14ac:dyDescent="0.15">
      <c r="A12" s="269" t="s">
        <v>106</v>
      </c>
      <c r="B12" s="490"/>
      <c r="C12" s="491"/>
      <c r="D12" s="492"/>
      <c r="E12" s="490"/>
      <c r="F12" s="491"/>
      <c r="G12" s="492"/>
      <c r="H12" s="493"/>
      <c r="I12" s="494">
        <f t="shared" si="0"/>
        <v>0</v>
      </c>
      <c r="J12" s="495"/>
      <c r="K12" s="496"/>
      <c r="L12" s="493"/>
      <c r="M12" s="494">
        <f t="shared" si="1"/>
        <v>0</v>
      </c>
      <c r="N12" s="495"/>
      <c r="O12" s="496"/>
      <c r="P12" s="490"/>
      <c r="Q12" s="491"/>
      <c r="R12" s="492"/>
      <c r="S12" s="490"/>
      <c r="T12" s="494">
        <f t="shared" si="2"/>
        <v>0</v>
      </c>
      <c r="U12" s="492">
        <f t="shared" si="3"/>
        <v>0</v>
      </c>
      <c r="V12" s="175"/>
    </row>
    <row r="13" spans="1:22" s="158" customFormat="1" ht="23.25" customHeight="1" x14ac:dyDescent="0.15">
      <c r="A13" s="269" t="s">
        <v>107</v>
      </c>
      <c r="B13" s="490"/>
      <c r="C13" s="491"/>
      <c r="D13" s="492"/>
      <c r="E13" s="490"/>
      <c r="F13" s="491"/>
      <c r="G13" s="492"/>
      <c r="H13" s="493"/>
      <c r="I13" s="494">
        <f t="shared" si="0"/>
        <v>0</v>
      </c>
      <c r="J13" s="495"/>
      <c r="K13" s="496"/>
      <c r="L13" s="493"/>
      <c r="M13" s="494">
        <f t="shared" si="1"/>
        <v>0</v>
      </c>
      <c r="N13" s="495"/>
      <c r="O13" s="496"/>
      <c r="P13" s="490"/>
      <c r="Q13" s="491"/>
      <c r="R13" s="492"/>
      <c r="S13" s="490"/>
      <c r="T13" s="494">
        <f t="shared" si="2"/>
        <v>0</v>
      </c>
      <c r="U13" s="492">
        <f t="shared" si="3"/>
        <v>0</v>
      </c>
      <c r="V13" s="175"/>
    </row>
    <row r="14" spans="1:22" s="158" customFormat="1" ht="23.25" customHeight="1" x14ac:dyDescent="0.15">
      <c r="A14" s="269" t="s">
        <v>108</v>
      </c>
      <c r="B14" s="497"/>
      <c r="C14" s="498"/>
      <c r="D14" s="499"/>
      <c r="E14" s="497"/>
      <c r="F14" s="498"/>
      <c r="G14" s="499"/>
      <c r="H14" s="500"/>
      <c r="I14" s="501">
        <f t="shared" si="0"/>
        <v>0</v>
      </c>
      <c r="J14" s="502"/>
      <c r="K14" s="503"/>
      <c r="L14" s="500"/>
      <c r="M14" s="501">
        <f t="shared" si="1"/>
        <v>0</v>
      </c>
      <c r="N14" s="502"/>
      <c r="O14" s="503"/>
      <c r="P14" s="497"/>
      <c r="Q14" s="498"/>
      <c r="R14" s="499"/>
      <c r="S14" s="497"/>
      <c r="T14" s="501">
        <f t="shared" si="2"/>
        <v>0</v>
      </c>
      <c r="U14" s="499">
        <f t="shared" si="3"/>
        <v>0</v>
      </c>
      <c r="V14" s="175"/>
    </row>
    <row r="15" spans="1:22" s="158" customFormat="1" ht="23.25" customHeight="1" x14ac:dyDescent="0.15">
      <c r="A15" s="269" t="s">
        <v>109</v>
      </c>
      <c r="B15" s="490"/>
      <c r="C15" s="491"/>
      <c r="D15" s="492"/>
      <c r="E15" s="490"/>
      <c r="F15" s="491"/>
      <c r="G15" s="492"/>
      <c r="H15" s="493"/>
      <c r="I15" s="494">
        <f t="shared" si="0"/>
        <v>0</v>
      </c>
      <c r="J15" s="495"/>
      <c r="K15" s="496"/>
      <c r="L15" s="493"/>
      <c r="M15" s="494">
        <f t="shared" si="1"/>
        <v>0</v>
      </c>
      <c r="N15" s="495"/>
      <c r="O15" s="496"/>
      <c r="P15" s="490"/>
      <c r="Q15" s="491"/>
      <c r="R15" s="492"/>
      <c r="S15" s="490"/>
      <c r="T15" s="494">
        <f t="shared" si="2"/>
        <v>0</v>
      </c>
      <c r="U15" s="492">
        <f t="shared" si="3"/>
        <v>0</v>
      </c>
      <c r="V15" s="175"/>
    </row>
    <row r="16" spans="1:22" s="158" customFormat="1" ht="23.25" hidden="1" customHeight="1" x14ac:dyDescent="0.15">
      <c r="A16" s="269" t="s">
        <v>110</v>
      </c>
      <c r="B16" s="490"/>
      <c r="C16" s="491"/>
      <c r="D16" s="492"/>
      <c r="E16" s="490"/>
      <c r="F16" s="491"/>
      <c r="G16" s="492"/>
      <c r="H16" s="493"/>
      <c r="I16" s="494">
        <f t="shared" si="0"/>
        <v>0</v>
      </c>
      <c r="J16" s="495"/>
      <c r="K16" s="496"/>
      <c r="L16" s="493"/>
      <c r="M16" s="494">
        <f t="shared" si="1"/>
        <v>0</v>
      </c>
      <c r="N16" s="495"/>
      <c r="O16" s="496"/>
      <c r="P16" s="490"/>
      <c r="Q16" s="491"/>
      <c r="R16" s="492"/>
      <c r="S16" s="490"/>
      <c r="T16" s="494">
        <f t="shared" si="2"/>
        <v>0</v>
      </c>
      <c r="U16" s="492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490"/>
      <c r="C17" s="491"/>
      <c r="D17" s="492"/>
      <c r="E17" s="490"/>
      <c r="F17" s="491"/>
      <c r="G17" s="492"/>
      <c r="H17" s="493"/>
      <c r="I17" s="494">
        <f t="shared" si="0"/>
        <v>0</v>
      </c>
      <c r="J17" s="495"/>
      <c r="K17" s="496"/>
      <c r="L17" s="493"/>
      <c r="M17" s="494">
        <f t="shared" si="1"/>
        <v>0</v>
      </c>
      <c r="N17" s="495"/>
      <c r="O17" s="496"/>
      <c r="P17" s="490"/>
      <c r="Q17" s="491"/>
      <c r="R17" s="492"/>
      <c r="S17" s="490"/>
      <c r="T17" s="494">
        <f t="shared" si="2"/>
        <v>0</v>
      </c>
      <c r="U17" s="492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490"/>
      <c r="C18" s="491"/>
      <c r="D18" s="492"/>
      <c r="E18" s="490"/>
      <c r="F18" s="491"/>
      <c r="G18" s="492"/>
      <c r="H18" s="493"/>
      <c r="I18" s="494">
        <f t="shared" si="0"/>
        <v>0</v>
      </c>
      <c r="J18" s="495"/>
      <c r="K18" s="496"/>
      <c r="L18" s="493"/>
      <c r="M18" s="494">
        <f t="shared" si="1"/>
        <v>0</v>
      </c>
      <c r="N18" s="495"/>
      <c r="O18" s="496"/>
      <c r="P18" s="490"/>
      <c r="Q18" s="491"/>
      <c r="R18" s="492"/>
      <c r="S18" s="490"/>
      <c r="T18" s="494">
        <f t="shared" si="2"/>
        <v>0</v>
      </c>
      <c r="U18" s="492">
        <f t="shared" si="3"/>
        <v>0</v>
      </c>
      <c r="V18" s="175"/>
    </row>
    <row r="19" spans="1:22" s="193" customFormat="1" ht="23.25" customHeight="1" thickBot="1" x14ac:dyDescent="0.2">
      <c r="A19" s="270" t="s">
        <v>236</v>
      </c>
      <c r="B19" s="490"/>
      <c r="C19" s="491"/>
      <c r="D19" s="492"/>
      <c r="E19" s="490"/>
      <c r="F19" s="491"/>
      <c r="G19" s="492"/>
      <c r="H19" s="493">
        <v>301</v>
      </c>
      <c r="I19" s="494">
        <f t="shared" si="0"/>
        <v>301</v>
      </c>
      <c r="J19" s="495"/>
      <c r="K19" s="496"/>
      <c r="L19" s="493"/>
      <c r="M19" s="494">
        <f t="shared" si="1"/>
        <v>0</v>
      </c>
      <c r="N19" s="495"/>
      <c r="O19" s="496"/>
      <c r="P19" s="490"/>
      <c r="Q19" s="491"/>
      <c r="R19" s="492"/>
      <c r="S19" s="490"/>
      <c r="T19" s="494">
        <f t="shared" si="2"/>
        <v>0</v>
      </c>
      <c r="U19" s="492">
        <f t="shared" si="3"/>
        <v>301</v>
      </c>
      <c r="V19" s="175"/>
    </row>
    <row r="20" spans="1:22" s="193" customFormat="1" ht="23.25" customHeight="1" x14ac:dyDescent="0.15">
      <c r="A20" s="126" t="s">
        <v>94</v>
      </c>
      <c r="B20" s="504">
        <f>SUM(B7:B19)</f>
        <v>0</v>
      </c>
      <c r="C20" s="505">
        <f t="shared" ref="C20:U20" si="4">SUM(C7:C19)</f>
        <v>0</v>
      </c>
      <c r="D20" s="506">
        <f t="shared" si="4"/>
        <v>0</v>
      </c>
      <c r="E20" s="504">
        <f t="shared" si="4"/>
        <v>0</v>
      </c>
      <c r="F20" s="505">
        <f t="shared" si="4"/>
        <v>0</v>
      </c>
      <c r="G20" s="506">
        <f t="shared" si="4"/>
        <v>1.9</v>
      </c>
      <c r="H20" s="507">
        <f t="shared" si="4"/>
        <v>647.20000000000005</v>
      </c>
      <c r="I20" s="508">
        <f t="shared" si="4"/>
        <v>649.1</v>
      </c>
      <c r="J20" s="509">
        <f t="shared" si="4"/>
        <v>1.9</v>
      </c>
      <c r="K20" s="510">
        <f t="shared" si="4"/>
        <v>0</v>
      </c>
      <c r="L20" s="507">
        <f t="shared" si="4"/>
        <v>0</v>
      </c>
      <c r="M20" s="508">
        <f t="shared" si="4"/>
        <v>1.9</v>
      </c>
      <c r="N20" s="509">
        <f t="shared" si="4"/>
        <v>0</v>
      </c>
      <c r="O20" s="510">
        <f t="shared" si="4"/>
        <v>0</v>
      </c>
      <c r="P20" s="504">
        <f t="shared" si="4"/>
        <v>0</v>
      </c>
      <c r="Q20" s="505">
        <f t="shared" si="4"/>
        <v>0</v>
      </c>
      <c r="R20" s="506">
        <f t="shared" si="4"/>
        <v>0</v>
      </c>
      <c r="S20" s="511">
        <f t="shared" si="4"/>
        <v>0</v>
      </c>
      <c r="T20" s="508">
        <f t="shared" si="4"/>
        <v>0</v>
      </c>
      <c r="U20" s="506">
        <f t="shared" si="4"/>
        <v>651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42"/>
  <sheetViews>
    <sheetView workbookViewId="0">
      <selection activeCell="D23" sqref="D23"/>
    </sheetView>
  </sheetViews>
  <sheetFormatPr defaultRowHeight="13.5" x14ac:dyDescent="0.15"/>
  <cols>
    <col min="1" max="1" width="4.75" style="13" customWidth="1"/>
    <col min="2" max="2" width="6" style="267" customWidth="1"/>
    <col min="3" max="3" width="4.375" style="13" customWidth="1"/>
    <col min="4" max="6" width="5.875" style="13" bestFit="1" customWidth="1"/>
    <col min="7" max="7" width="7.125" style="13" customWidth="1"/>
    <col min="8" max="8" width="5.875" style="13" bestFit="1" customWidth="1"/>
    <col min="9" max="9" width="7.125" style="13" customWidth="1"/>
    <col min="10" max="10" width="5.875" style="13" bestFit="1" customWidth="1"/>
    <col min="11" max="11" width="6.875" style="13" bestFit="1" customWidth="1"/>
    <col min="12" max="12" width="7.5" style="13" bestFit="1" customWidth="1"/>
    <col min="13" max="13" width="5.875" style="13" bestFit="1" customWidth="1"/>
    <col min="14" max="17" width="6.875" style="13" bestFit="1" customWidth="1"/>
    <col min="18" max="16384" width="9" style="13"/>
  </cols>
  <sheetData>
    <row r="1" spans="2:17" ht="21" customHeight="1" x14ac:dyDescent="0.15">
      <c r="B1" s="369" t="s">
        <v>176</v>
      </c>
    </row>
    <row r="3" spans="2:17" ht="17.25" customHeight="1" thickBot="1" x14ac:dyDescent="0.2">
      <c r="B3" s="342" t="s">
        <v>163</v>
      </c>
      <c r="C3" s="343"/>
      <c r="D3" s="343"/>
      <c r="E3" s="343"/>
      <c r="F3" s="343"/>
      <c r="H3" s="343"/>
      <c r="I3" s="343"/>
      <c r="J3" s="343"/>
      <c r="K3" s="343"/>
      <c r="L3" s="343"/>
      <c r="M3" s="343"/>
      <c r="N3" s="343"/>
      <c r="O3" s="343"/>
      <c r="P3" s="343"/>
    </row>
    <row r="4" spans="2:17" s="267" customFormat="1" ht="17.25" customHeight="1" x14ac:dyDescent="0.15">
      <c r="B4" s="344" t="s">
        <v>156</v>
      </c>
      <c r="C4" s="344" t="s">
        <v>174</v>
      </c>
      <c r="D4" s="345" t="s">
        <v>157</v>
      </c>
      <c r="E4" s="346" t="s">
        <v>158</v>
      </c>
      <c r="F4" s="370" t="s">
        <v>159</v>
      </c>
      <c r="G4" s="384" t="s">
        <v>177</v>
      </c>
      <c r="H4" s="375" t="s">
        <v>160</v>
      </c>
      <c r="I4" s="384" t="s">
        <v>177</v>
      </c>
      <c r="J4" s="346" t="s">
        <v>161</v>
      </c>
      <c r="K4" s="347" t="s">
        <v>162</v>
      </c>
      <c r="L4" s="345" t="s">
        <v>164</v>
      </c>
      <c r="M4" s="346" t="s">
        <v>165</v>
      </c>
      <c r="N4" s="347" t="s">
        <v>166</v>
      </c>
      <c r="O4" s="345" t="s">
        <v>167</v>
      </c>
      <c r="P4" s="346" t="s">
        <v>168</v>
      </c>
      <c r="Q4" s="347" t="s">
        <v>169</v>
      </c>
    </row>
    <row r="5" spans="2:17" ht="17.25" customHeight="1" x14ac:dyDescent="0.15">
      <c r="B5" s="348">
        <v>20</v>
      </c>
      <c r="C5" s="349">
        <v>0</v>
      </c>
      <c r="D5" s="350">
        <f>+'H20'!C12</f>
        <v>501</v>
      </c>
      <c r="E5" s="351">
        <f>+'H20'!D12</f>
        <v>2495</v>
      </c>
      <c r="F5" s="371">
        <f>+'H20'!E12</f>
        <v>2509</v>
      </c>
      <c r="G5" s="380">
        <f>SUM(C5:F5)</f>
        <v>5505</v>
      </c>
      <c r="H5" s="376">
        <f>+'H20'!F12</f>
        <v>2992</v>
      </c>
      <c r="I5" s="380">
        <f>+G5+H5</f>
        <v>8497</v>
      </c>
      <c r="J5" s="351">
        <f>+'H20'!G12</f>
        <v>2956</v>
      </c>
      <c r="K5" s="352">
        <f>+'H20'!H12</f>
        <v>3578</v>
      </c>
      <c r="L5" s="350">
        <f>+'H20'!I12</f>
        <v>0</v>
      </c>
      <c r="M5" s="351">
        <f>+'H20'!K12</f>
        <v>0</v>
      </c>
      <c r="N5" s="352">
        <f>+'H20'!L12</f>
        <v>2346</v>
      </c>
      <c r="O5" s="350">
        <f>+'H20'!M12</f>
        <v>5913</v>
      </c>
      <c r="P5" s="351">
        <f>+'H20'!O12</f>
        <v>2210</v>
      </c>
      <c r="Q5" s="352">
        <f>+'H20'!P12</f>
        <v>0</v>
      </c>
    </row>
    <row r="6" spans="2:17" ht="17.25" customHeight="1" x14ac:dyDescent="0.15">
      <c r="B6" s="353">
        <v>21</v>
      </c>
      <c r="C6" s="354">
        <v>0</v>
      </c>
      <c r="D6" s="355">
        <f>+'H21'!C13</f>
        <v>500</v>
      </c>
      <c r="E6" s="356">
        <f>+'H21'!D13</f>
        <v>1471</v>
      </c>
      <c r="F6" s="372">
        <f>+'H21'!E13</f>
        <v>1898</v>
      </c>
      <c r="G6" s="381">
        <f t="shared" ref="G6:G11" si="0">SUM(C6:F6)</f>
        <v>3869</v>
      </c>
      <c r="H6" s="377">
        <f>+'H21'!F13</f>
        <v>2961</v>
      </c>
      <c r="I6" s="381">
        <f t="shared" ref="I6:I11" si="1">+G6+H6</f>
        <v>6830</v>
      </c>
      <c r="J6" s="356">
        <f>+'H21'!G13</f>
        <v>4640</v>
      </c>
      <c r="K6" s="357">
        <f>+'H21'!H13</f>
        <v>11684</v>
      </c>
      <c r="L6" s="355">
        <f>+'H21'!I13</f>
        <v>5155</v>
      </c>
      <c r="M6" s="356">
        <f>+'H21'!K13</f>
        <v>4221</v>
      </c>
      <c r="N6" s="357">
        <f>+'H21'!L13</f>
        <v>5698</v>
      </c>
      <c r="O6" s="355">
        <f>+'H21'!M13</f>
        <v>4241</v>
      </c>
      <c r="P6" s="356">
        <f>+'H21'!O13</f>
        <v>831</v>
      </c>
      <c r="Q6" s="357">
        <f>+'H21'!P13</f>
        <v>0</v>
      </c>
    </row>
    <row r="7" spans="2:17" ht="17.25" customHeight="1" x14ac:dyDescent="0.15">
      <c r="B7" s="353">
        <v>22</v>
      </c>
      <c r="C7" s="354">
        <v>0</v>
      </c>
      <c r="D7" s="355">
        <f>+'H22 (按分)'!C13</f>
        <v>293</v>
      </c>
      <c r="E7" s="356">
        <f>+'H22 (按分)'!D13</f>
        <v>1098</v>
      </c>
      <c r="F7" s="372">
        <f>+'H22 (按分)'!E13</f>
        <v>3289</v>
      </c>
      <c r="G7" s="381">
        <f t="shared" si="0"/>
        <v>4680</v>
      </c>
      <c r="H7" s="377">
        <f>+'H22 (按分)'!F13</f>
        <v>4582</v>
      </c>
      <c r="I7" s="381">
        <f t="shared" si="1"/>
        <v>9262</v>
      </c>
      <c r="J7" s="356">
        <f>+'H22 (按分)'!G13</f>
        <v>4743</v>
      </c>
      <c r="K7" s="357">
        <f>+'H22 (按分)'!H13</f>
        <v>5979</v>
      </c>
      <c r="L7" s="355">
        <f>+'H22 (按分)'!I13</f>
        <v>6500</v>
      </c>
      <c r="M7" s="356">
        <f>+'H22 (按分)'!K13</f>
        <v>4487</v>
      </c>
      <c r="N7" s="357">
        <f>+'H22 (按分)'!L13</f>
        <v>3709</v>
      </c>
      <c r="O7" s="355">
        <f>+'H22 (按分)'!M13</f>
        <v>5731</v>
      </c>
      <c r="P7" s="356">
        <f>+'H22 (按分)'!O13</f>
        <v>1389</v>
      </c>
      <c r="Q7" s="357">
        <f>+'H22 (按分)'!P13</f>
        <v>0</v>
      </c>
    </row>
    <row r="8" spans="2:17" ht="17.25" customHeight="1" x14ac:dyDescent="0.15">
      <c r="B8" s="358">
        <v>23</v>
      </c>
      <c r="C8" s="359">
        <v>0</v>
      </c>
      <c r="D8" s="360">
        <f>+'H23'!C13</f>
        <v>0</v>
      </c>
      <c r="E8" s="361">
        <f>+'H23'!D13</f>
        <v>2061</v>
      </c>
      <c r="F8" s="373">
        <f>+'H23'!E13</f>
        <v>3411</v>
      </c>
      <c r="G8" s="385">
        <f t="shared" si="0"/>
        <v>5472</v>
      </c>
      <c r="H8" s="378">
        <f>+'H23'!F13</f>
        <v>3386</v>
      </c>
      <c r="I8" s="385">
        <f t="shared" si="1"/>
        <v>8858</v>
      </c>
      <c r="J8" s="361">
        <f>+'H23'!G13</f>
        <v>7197</v>
      </c>
      <c r="K8" s="362">
        <f>+'H23'!H13</f>
        <v>5526</v>
      </c>
      <c r="L8" s="360">
        <f>+'H23'!I13</f>
        <v>3653</v>
      </c>
      <c r="M8" s="361">
        <f>+'H23'!K13</f>
        <v>2879</v>
      </c>
      <c r="N8" s="362">
        <f>+'H23'!L13</f>
        <v>4461</v>
      </c>
      <c r="O8" s="360">
        <f>+'H23'!M13</f>
        <v>6254</v>
      </c>
      <c r="P8" s="361">
        <f>+'H23'!O13</f>
        <v>3834</v>
      </c>
      <c r="Q8" s="362">
        <f>+'H23'!P13</f>
        <v>338</v>
      </c>
    </row>
    <row r="9" spans="2:17" ht="17.25" customHeight="1" x14ac:dyDescent="0.15">
      <c r="B9" s="353">
        <v>24</v>
      </c>
      <c r="C9" s="354">
        <v>0</v>
      </c>
      <c r="D9" s="355">
        <f>+'H24'!C12</f>
        <v>332</v>
      </c>
      <c r="E9" s="356">
        <f>+'H24'!D12</f>
        <v>538</v>
      </c>
      <c r="F9" s="372">
        <f>+'H24'!E12</f>
        <v>3559</v>
      </c>
      <c r="G9" s="381">
        <f t="shared" si="0"/>
        <v>4429</v>
      </c>
      <c r="H9" s="377">
        <f>+'H24'!F12</f>
        <v>5770</v>
      </c>
      <c r="I9" s="381">
        <f t="shared" si="1"/>
        <v>10199</v>
      </c>
      <c r="J9" s="356">
        <f>+'H24'!G12</f>
        <v>6947</v>
      </c>
      <c r="K9" s="357">
        <f>+'H24'!H12</f>
        <v>6534</v>
      </c>
      <c r="L9" s="355">
        <f>+'H24'!I12</f>
        <v>3111</v>
      </c>
      <c r="M9" s="356">
        <f>+'H24'!K12</f>
        <v>1725</v>
      </c>
      <c r="N9" s="357">
        <f>+'H24'!L12</f>
        <v>2635</v>
      </c>
      <c r="O9" s="355">
        <f>+'H24'!M12</f>
        <v>4433</v>
      </c>
      <c r="P9" s="356">
        <f>+'H24'!O12</f>
        <v>5704</v>
      </c>
      <c r="Q9" s="357">
        <f>+'H24'!P12</f>
        <v>1012</v>
      </c>
    </row>
    <row r="10" spans="2:17" ht="17.25" customHeight="1" x14ac:dyDescent="0.15">
      <c r="B10" s="353">
        <v>25</v>
      </c>
      <c r="C10" s="354">
        <f>+'H25'!C12</f>
        <v>74</v>
      </c>
      <c r="D10" s="355">
        <f>+'H25'!D12</f>
        <v>708</v>
      </c>
      <c r="E10" s="356">
        <f>+'H25'!E12</f>
        <v>2624</v>
      </c>
      <c r="F10" s="372">
        <f>+'H25'!F12</f>
        <v>6077</v>
      </c>
      <c r="G10" s="381">
        <f t="shared" si="0"/>
        <v>9483</v>
      </c>
      <c r="H10" s="377">
        <f>+'H25'!G12</f>
        <v>6245</v>
      </c>
      <c r="I10" s="381">
        <f t="shared" si="1"/>
        <v>15728</v>
      </c>
      <c r="J10" s="356">
        <f>+'H25'!H12</f>
        <v>4874</v>
      </c>
      <c r="K10" s="357">
        <f>+'H25'!I12</f>
        <v>4235</v>
      </c>
      <c r="L10" s="355">
        <f>+'H25'!J12</f>
        <v>6183</v>
      </c>
      <c r="M10" s="356">
        <f>+'H25'!L12</f>
        <v>3566</v>
      </c>
      <c r="N10" s="357">
        <f>+'H25'!M12</f>
        <v>4352</v>
      </c>
      <c r="O10" s="355">
        <f>+'H25'!N12</f>
        <v>2862</v>
      </c>
      <c r="P10" s="356">
        <f>+'H25'!P12</f>
        <v>0</v>
      </c>
      <c r="Q10" s="357">
        <f>+'H25'!Q12</f>
        <v>0</v>
      </c>
    </row>
    <row r="11" spans="2:17" ht="17.25" customHeight="1" thickBot="1" x14ac:dyDescent="0.2">
      <c r="B11" s="363">
        <v>26</v>
      </c>
      <c r="C11" s="364">
        <f>+'H26'!C12</f>
        <v>0</v>
      </c>
      <c r="D11" s="365">
        <f>+'H26'!D12</f>
        <v>296</v>
      </c>
      <c r="E11" s="366">
        <f>+'H26'!E12</f>
        <v>1501</v>
      </c>
      <c r="F11" s="374">
        <f>+'H26'!F12</f>
        <v>2380</v>
      </c>
      <c r="G11" s="382">
        <f t="shared" si="0"/>
        <v>4177</v>
      </c>
      <c r="H11" s="379">
        <f>+'H26'!G12</f>
        <v>4345</v>
      </c>
      <c r="I11" s="382">
        <f t="shared" si="1"/>
        <v>8522</v>
      </c>
      <c r="J11" s="366">
        <f>+'H26'!H12</f>
        <v>4621</v>
      </c>
      <c r="K11" s="367">
        <f>+'H26'!I12</f>
        <v>5360</v>
      </c>
      <c r="L11" s="365">
        <f>+'H26'!J12</f>
        <v>5090</v>
      </c>
      <c r="M11" s="366">
        <f>+'H26'!L12</f>
        <v>8056</v>
      </c>
      <c r="N11" s="367">
        <f>+'H26'!M12</f>
        <v>8495</v>
      </c>
      <c r="O11" s="365">
        <f>+'H26'!N12</f>
        <v>3760</v>
      </c>
      <c r="P11" s="366">
        <f>+'H26'!P12</f>
        <v>396</v>
      </c>
      <c r="Q11" s="367">
        <f>+'H26'!Q12</f>
        <v>0</v>
      </c>
    </row>
    <row r="12" spans="2:17" ht="17.25" customHeight="1" x14ac:dyDescent="0.15">
      <c r="G12" s="383"/>
      <c r="I12" s="383"/>
    </row>
    <row r="13" spans="2:17" ht="17.25" customHeight="1" thickBot="1" x14ac:dyDescent="0.2">
      <c r="B13" s="267" t="s">
        <v>99</v>
      </c>
      <c r="G13" s="383"/>
      <c r="I13" s="383"/>
    </row>
    <row r="14" spans="2:17" ht="17.25" customHeight="1" x14ac:dyDescent="0.15">
      <c r="B14" s="344" t="s">
        <v>156</v>
      </c>
      <c r="C14" s="344" t="s">
        <v>174</v>
      </c>
      <c r="D14" s="345" t="s">
        <v>157</v>
      </c>
      <c r="E14" s="346" t="s">
        <v>158</v>
      </c>
      <c r="F14" s="347" t="s">
        <v>159</v>
      </c>
      <c r="G14" s="384" t="s">
        <v>177</v>
      </c>
      <c r="H14" s="345" t="s">
        <v>160</v>
      </c>
      <c r="I14" s="384" t="s">
        <v>177</v>
      </c>
      <c r="J14" s="346" t="s">
        <v>161</v>
      </c>
      <c r="K14" s="347" t="s">
        <v>162</v>
      </c>
      <c r="L14" s="345" t="s">
        <v>164</v>
      </c>
      <c r="M14" s="346" t="s">
        <v>165</v>
      </c>
      <c r="N14" s="347" t="s">
        <v>166</v>
      </c>
      <c r="O14" s="345" t="s">
        <v>167</v>
      </c>
      <c r="P14" s="346" t="s">
        <v>168</v>
      </c>
      <c r="Q14" s="347" t="s">
        <v>169</v>
      </c>
    </row>
    <row r="15" spans="2:17" ht="17.25" customHeight="1" x14ac:dyDescent="0.15">
      <c r="B15" s="348">
        <v>20</v>
      </c>
      <c r="C15" s="349"/>
      <c r="D15" s="350">
        <f>+'H20'!C19</f>
        <v>0</v>
      </c>
      <c r="E15" s="351">
        <f>+'H20'!D19</f>
        <v>0</v>
      </c>
      <c r="F15" s="352">
        <f>+'H20'!E19</f>
        <v>363</v>
      </c>
      <c r="G15" s="380">
        <f t="shared" ref="G15:G21" si="2">SUM(C15:F15)</f>
        <v>363</v>
      </c>
      <c r="H15" s="350">
        <f>+'H20'!F19</f>
        <v>2262</v>
      </c>
      <c r="I15" s="380">
        <f t="shared" ref="I15:I21" si="3">+G15+H15</f>
        <v>2625</v>
      </c>
      <c r="J15" s="351">
        <f>+'H20'!G19</f>
        <v>1296</v>
      </c>
      <c r="K15" s="352">
        <f>+'H20'!H19</f>
        <v>1857</v>
      </c>
      <c r="L15" s="350">
        <f>+'H20'!I19</f>
        <v>1746</v>
      </c>
      <c r="M15" s="351">
        <f>+'H20'!K19</f>
        <v>2879</v>
      </c>
      <c r="N15" s="352">
        <f>+'H20'!L19</f>
        <v>4535</v>
      </c>
      <c r="O15" s="350">
        <f>+'H20'!M19</f>
        <v>12223</v>
      </c>
      <c r="P15" s="351">
        <f>+'H20'!O19</f>
        <v>8111</v>
      </c>
      <c r="Q15" s="352">
        <f>+'H20'!P19</f>
        <v>6294</v>
      </c>
    </row>
    <row r="16" spans="2:17" ht="17.25" customHeight="1" x14ac:dyDescent="0.15">
      <c r="B16" s="353">
        <v>21</v>
      </c>
      <c r="C16" s="354"/>
      <c r="D16" s="355">
        <f>+'H21'!C20</f>
        <v>0</v>
      </c>
      <c r="E16" s="356">
        <f>+'H21'!D20</f>
        <v>0</v>
      </c>
      <c r="F16" s="357">
        <f>+'H21'!E20</f>
        <v>0</v>
      </c>
      <c r="G16" s="381">
        <f t="shared" si="2"/>
        <v>0</v>
      </c>
      <c r="H16" s="355">
        <f>+'H21'!F20</f>
        <v>1875</v>
      </c>
      <c r="I16" s="381">
        <f t="shared" si="3"/>
        <v>1875</v>
      </c>
      <c r="J16" s="356">
        <f>+'H21'!G20</f>
        <v>2101</v>
      </c>
      <c r="K16" s="357">
        <f>+'H21'!H20</f>
        <v>1829</v>
      </c>
      <c r="L16" s="355">
        <f>+'H21'!I20</f>
        <v>1354</v>
      </c>
      <c r="M16" s="356">
        <f>+'H21'!K20</f>
        <v>4818</v>
      </c>
      <c r="N16" s="357">
        <f>+'H21'!L20</f>
        <v>6800</v>
      </c>
      <c r="O16" s="355">
        <f>+'H21'!M20</f>
        <v>8215</v>
      </c>
      <c r="P16" s="356">
        <f>+'H21'!O20</f>
        <v>6989</v>
      </c>
      <c r="Q16" s="357">
        <f>+'H21'!P20</f>
        <v>6998</v>
      </c>
    </row>
    <row r="17" spans="2:17" ht="17.25" customHeight="1" x14ac:dyDescent="0.15">
      <c r="B17" s="353">
        <v>22</v>
      </c>
      <c r="C17" s="354"/>
      <c r="D17" s="355">
        <f>+'H22 (按分)'!C20</f>
        <v>0</v>
      </c>
      <c r="E17" s="356">
        <f>+'H22 (按分)'!D20</f>
        <v>0</v>
      </c>
      <c r="F17" s="357">
        <f>+'H22 (按分)'!E20</f>
        <v>1232</v>
      </c>
      <c r="G17" s="381">
        <f t="shared" si="2"/>
        <v>1232</v>
      </c>
      <c r="H17" s="355">
        <f>+'H22 (按分)'!F20</f>
        <v>2598</v>
      </c>
      <c r="I17" s="381">
        <f t="shared" si="3"/>
        <v>3830</v>
      </c>
      <c r="J17" s="356">
        <f>+'H22 (按分)'!G20</f>
        <v>2758</v>
      </c>
      <c r="K17" s="357">
        <f>+'H22 (按分)'!H20</f>
        <v>1038</v>
      </c>
      <c r="L17" s="355">
        <f>+'H22 (按分)'!I20</f>
        <v>1263</v>
      </c>
      <c r="M17" s="356">
        <f>+'H22 (按分)'!K20</f>
        <v>1864</v>
      </c>
      <c r="N17" s="357">
        <f>+'H22 (按分)'!L20</f>
        <v>3583</v>
      </c>
      <c r="O17" s="355">
        <f>+'H22 (按分)'!M20</f>
        <v>9450</v>
      </c>
      <c r="P17" s="356">
        <f>+'H22 (按分)'!O20</f>
        <v>6008</v>
      </c>
      <c r="Q17" s="357">
        <f>+'H22 (按分)'!P20</f>
        <v>3708</v>
      </c>
    </row>
    <row r="18" spans="2:17" ht="17.25" customHeight="1" x14ac:dyDescent="0.15">
      <c r="B18" s="358">
        <v>23</v>
      </c>
      <c r="C18" s="359"/>
      <c r="D18" s="360">
        <f>+'H23'!C20</f>
        <v>0</v>
      </c>
      <c r="E18" s="361">
        <f>+'H23'!D20</f>
        <v>0</v>
      </c>
      <c r="F18" s="362">
        <f>+'H23'!E20</f>
        <v>395</v>
      </c>
      <c r="G18" s="385">
        <f t="shared" si="2"/>
        <v>395</v>
      </c>
      <c r="H18" s="360">
        <f>+'H23'!F20</f>
        <v>500</v>
      </c>
      <c r="I18" s="385">
        <f t="shared" si="3"/>
        <v>895</v>
      </c>
      <c r="J18" s="361">
        <f>+'H23'!G20</f>
        <v>992</v>
      </c>
      <c r="K18" s="362">
        <f>+'H23'!H20</f>
        <v>947</v>
      </c>
      <c r="L18" s="360">
        <f>+'H23'!I20</f>
        <v>822</v>
      </c>
      <c r="M18" s="361">
        <f>+'H23'!K20</f>
        <v>837</v>
      </c>
      <c r="N18" s="362">
        <f>+'H23'!L20</f>
        <v>2899</v>
      </c>
      <c r="O18" s="360">
        <f>+'H23'!M20</f>
        <v>9974</v>
      </c>
      <c r="P18" s="361">
        <f>+'H23'!O20</f>
        <v>11563</v>
      </c>
      <c r="Q18" s="362">
        <f>+'H23'!P20</f>
        <v>8212</v>
      </c>
    </row>
    <row r="19" spans="2:17" ht="17.25" customHeight="1" x14ac:dyDescent="0.15">
      <c r="B19" s="353">
        <v>24</v>
      </c>
      <c r="C19" s="354"/>
      <c r="D19" s="355">
        <f>+'H24'!C19</f>
        <v>0</v>
      </c>
      <c r="E19" s="356">
        <f>+'H24'!D19</f>
        <v>0</v>
      </c>
      <c r="F19" s="357">
        <f>+'H24'!E19</f>
        <v>85</v>
      </c>
      <c r="G19" s="381">
        <f t="shared" si="2"/>
        <v>85</v>
      </c>
      <c r="H19" s="355">
        <f>+'H24'!F19</f>
        <v>2139</v>
      </c>
      <c r="I19" s="381">
        <f t="shared" si="3"/>
        <v>2224</v>
      </c>
      <c r="J19" s="356">
        <f>+'H24'!G19</f>
        <v>1911</v>
      </c>
      <c r="K19" s="357">
        <f>+'H24'!H19</f>
        <v>2788</v>
      </c>
      <c r="L19" s="355">
        <f>+'H24'!I19</f>
        <v>455</v>
      </c>
      <c r="M19" s="356">
        <f>+'H24'!K19</f>
        <v>899</v>
      </c>
      <c r="N19" s="357">
        <f>+'H24'!L19</f>
        <v>2631</v>
      </c>
      <c r="O19" s="355">
        <f>+'H24'!M19</f>
        <v>7164</v>
      </c>
      <c r="P19" s="356">
        <f>+'H24'!O19</f>
        <v>10168</v>
      </c>
      <c r="Q19" s="357">
        <f>+'H24'!P19</f>
        <v>10101</v>
      </c>
    </row>
    <row r="20" spans="2:17" ht="17.25" customHeight="1" x14ac:dyDescent="0.15">
      <c r="B20" s="353">
        <v>25</v>
      </c>
      <c r="C20" s="354">
        <f>+'H25'!C19</f>
        <v>0</v>
      </c>
      <c r="D20" s="355">
        <f>+'H25'!D19</f>
        <v>0</v>
      </c>
      <c r="E20" s="356">
        <f>+'H25'!E19</f>
        <v>0</v>
      </c>
      <c r="F20" s="357">
        <f>+'H25'!F19</f>
        <v>1637</v>
      </c>
      <c r="G20" s="381">
        <f t="shared" si="2"/>
        <v>1637</v>
      </c>
      <c r="H20" s="355">
        <f>+'H25'!G19</f>
        <v>4199</v>
      </c>
      <c r="I20" s="381">
        <f t="shared" si="3"/>
        <v>5836</v>
      </c>
      <c r="J20" s="356">
        <f>+'H25'!H19</f>
        <v>1097</v>
      </c>
      <c r="K20" s="357">
        <f>+'H25'!I19</f>
        <v>1308</v>
      </c>
      <c r="L20" s="355">
        <f>+'H25'!J19</f>
        <v>577</v>
      </c>
      <c r="M20" s="356">
        <f>+'H25'!L19</f>
        <v>2129</v>
      </c>
      <c r="N20" s="357">
        <f>+'H25'!M19</f>
        <v>8399</v>
      </c>
      <c r="O20" s="355">
        <f>+'H25'!N19</f>
        <v>7740</v>
      </c>
      <c r="P20" s="356">
        <f>+'H25'!P19</f>
        <v>7153</v>
      </c>
      <c r="Q20" s="357">
        <f>+'H25'!Q19</f>
        <v>7169</v>
      </c>
    </row>
    <row r="21" spans="2:17" ht="17.25" customHeight="1" thickBot="1" x14ac:dyDescent="0.2">
      <c r="B21" s="363">
        <v>26</v>
      </c>
      <c r="C21" s="364">
        <f>+'H26'!C19</f>
        <v>0</v>
      </c>
      <c r="D21" s="365">
        <f>+'H26'!D19</f>
        <v>0</v>
      </c>
      <c r="E21" s="366">
        <f>+'H26'!E19</f>
        <v>0</v>
      </c>
      <c r="F21" s="367">
        <f>+'H26'!F19</f>
        <v>1074</v>
      </c>
      <c r="G21" s="382">
        <f t="shared" si="2"/>
        <v>1074</v>
      </c>
      <c r="H21" s="365">
        <f>+'H26'!G19</f>
        <v>3764</v>
      </c>
      <c r="I21" s="382">
        <f t="shared" si="3"/>
        <v>4838</v>
      </c>
      <c r="J21" s="366">
        <f>+'H26'!H19</f>
        <v>1406</v>
      </c>
      <c r="K21" s="367">
        <f>+'H26'!I19</f>
        <v>1248</v>
      </c>
      <c r="L21" s="365">
        <f>+'H26'!J19</f>
        <v>876</v>
      </c>
      <c r="M21" s="366">
        <f>+'H26'!L19</f>
        <v>1353</v>
      </c>
      <c r="N21" s="367">
        <f>+'H26'!M19</f>
        <v>4482</v>
      </c>
      <c r="O21" s="365">
        <f>+'H26'!N19</f>
        <v>12814</v>
      </c>
      <c r="P21" s="366">
        <f>+'H26'!P19</f>
        <v>9175</v>
      </c>
      <c r="Q21" s="367">
        <f>+'H26'!Q19</f>
        <v>5898</v>
      </c>
    </row>
    <row r="22" spans="2:17" ht="17.25" customHeight="1" x14ac:dyDescent="0.15"/>
    <row r="23" spans="2:17" ht="17.25" customHeight="1" x14ac:dyDescent="0.15"/>
    <row r="24" spans="2:17" ht="17.25" customHeight="1" x14ac:dyDescent="0.15">
      <c r="B24" s="342" t="s">
        <v>163</v>
      </c>
      <c r="C24" s="343"/>
    </row>
    <row r="25" spans="2:17" ht="17.25" customHeight="1" x14ac:dyDescent="0.15">
      <c r="B25" s="344" t="s">
        <v>156</v>
      </c>
      <c r="C25" s="344"/>
      <c r="D25" s="345" t="s">
        <v>170</v>
      </c>
      <c r="E25" s="346" t="s">
        <v>171</v>
      </c>
      <c r="F25" s="347" t="s">
        <v>172</v>
      </c>
      <c r="G25" s="344" t="s">
        <v>173</v>
      </c>
      <c r="H25" s="564" t="s">
        <v>175</v>
      </c>
      <c r="I25" s="565"/>
      <c r="J25" s="566"/>
    </row>
    <row r="26" spans="2:17" ht="17.25" customHeight="1" x14ac:dyDescent="0.15">
      <c r="B26" s="348">
        <v>20</v>
      </c>
      <c r="C26" s="349"/>
      <c r="D26" s="350">
        <f>+'H20'!Q12</f>
        <v>0</v>
      </c>
      <c r="E26" s="351">
        <f>+'H20'!R12</f>
        <v>0</v>
      </c>
      <c r="F26" s="352">
        <f>+'H20'!S12</f>
        <v>0</v>
      </c>
      <c r="G26" s="349">
        <f>+'H20'!T12</f>
        <v>0</v>
      </c>
      <c r="H26" s="561">
        <f>SUM(C5:F5,H5,J5:Q5,D26:G26)</f>
        <v>25500</v>
      </c>
      <c r="I26" s="562"/>
      <c r="J26" s="563"/>
    </row>
    <row r="27" spans="2:17" ht="17.25" customHeight="1" x14ac:dyDescent="0.15">
      <c r="B27" s="353">
        <v>21</v>
      </c>
      <c r="C27" s="354"/>
      <c r="D27" s="355">
        <f>+'H21'!Q13</f>
        <v>0</v>
      </c>
      <c r="E27" s="356">
        <f>+'H21'!R13</f>
        <v>0</v>
      </c>
      <c r="F27" s="357">
        <f>+'H21'!S13</f>
        <v>0</v>
      </c>
      <c r="G27" s="354">
        <f>+'H21'!T13</f>
        <v>0</v>
      </c>
      <c r="H27" s="567">
        <f t="shared" ref="H27:H32" si="4">SUM(C6:F6,H6,J6:Q6,D27:G27)</f>
        <v>43300</v>
      </c>
      <c r="I27" s="568"/>
      <c r="J27" s="569"/>
      <c r="L27" s="368"/>
    </row>
    <row r="28" spans="2:17" ht="17.25" customHeight="1" x14ac:dyDescent="0.15">
      <c r="B28" s="353">
        <v>22</v>
      </c>
      <c r="C28" s="354"/>
      <c r="D28" s="355">
        <f>+'H22 (按分)'!Q13</f>
        <v>0</v>
      </c>
      <c r="E28" s="356">
        <f>+'H22 (按分)'!R13</f>
        <v>0</v>
      </c>
      <c r="F28" s="357">
        <f>+'H22 (按分)'!S13</f>
        <v>0</v>
      </c>
      <c r="G28" s="354">
        <f>+'H22 (按分)'!T13</f>
        <v>0</v>
      </c>
      <c r="H28" s="567">
        <f t="shared" si="4"/>
        <v>41800</v>
      </c>
      <c r="I28" s="568"/>
      <c r="J28" s="569"/>
      <c r="L28" s="368"/>
    </row>
    <row r="29" spans="2:17" ht="17.25" customHeight="1" x14ac:dyDescent="0.15">
      <c r="B29" s="358">
        <v>23</v>
      </c>
      <c r="C29" s="359"/>
      <c r="D29" s="360">
        <f>+'H23'!Q13</f>
        <v>0</v>
      </c>
      <c r="E29" s="361">
        <f>+'H23'!R13</f>
        <v>0</v>
      </c>
      <c r="F29" s="362">
        <f>+'H23'!S13</f>
        <v>0</v>
      </c>
      <c r="G29" s="359">
        <f>+'H23'!T13</f>
        <v>0</v>
      </c>
      <c r="H29" s="567">
        <f t="shared" si="4"/>
        <v>43000</v>
      </c>
      <c r="I29" s="568"/>
      <c r="J29" s="569"/>
      <c r="L29" s="368"/>
    </row>
    <row r="30" spans="2:17" ht="17.25" customHeight="1" x14ac:dyDescent="0.15">
      <c r="B30" s="353">
        <v>24</v>
      </c>
      <c r="C30" s="354"/>
      <c r="D30" s="355">
        <f>+'H24'!Q12</f>
        <v>0</v>
      </c>
      <c r="E30" s="356">
        <f>+'H24'!R12</f>
        <v>0</v>
      </c>
      <c r="F30" s="357">
        <f>+'H24'!S12</f>
        <v>0</v>
      </c>
      <c r="G30" s="354">
        <f>+'H24'!T12</f>
        <v>0</v>
      </c>
      <c r="H30" s="567">
        <f t="shared" si="4"/>
        <v>42300</v>
      </c>
      <c r="I30" s="568"/>
      <c r="J30" s="569"/>
      <c r="L30" s="368"/>
    </row>
    <row r="31" spans="2:17" ht="17.25" customHeight="1" x14ac:dyDescent="0.15">
      <c r="B31" s="353">
        <v>25</v>
      </c>
      <c r="C31" s="354"/>
      <c r="D31" s="355">
        <f>+'H25'!R12</f>
        <v>0</v>
      </c>
      <c r="E31" s="356">
        <f>+'H25'!S12</f>
        <v>0</v>
      </c>
      <c r="F31" s="357">
        <f>+'H25'!T12</f>
        <v>0</v>
      </c>
      <c r="G31" s="354">
        <f>+'H25'!U12</f>
        <v>0</v>
      </c>
      <c r="H31" s="567">
        <f t="shared" si="4"/>
        <v>41800</v>
      </c>
      <c r="I31" s="568"/>
      <c r="J31" s="569"/>
      <c r="L31" s="368"/>
    </row>
    <row r="32" spans="2:17" ht="17.25" customHeight="1" x14ac:dyDescent="0.15">
      <c r="B32" s="363">
        <v>26</v>
      </c>
      <c r="C32" s="364"/>
      <c r="D32" s="365">
        <f>+'H26'!R12</f>
        <v>0</v>
      </c>
      <c r="E32" s="366">
        <f>+'H26'!S12</f>
        <v>0</v>
      </c>
      <c r="F32" s="367">
        <f>+'H26'!T12</f>
        <v>0</v>
      </c>
      <c r="G32" s="364">
        <f>+'H26'!U12</f>
        <v>0</v>
      </c>
      <c r="H32" s="570">
        <f t="shared" si="4"/>
        <v>44300</v>
      </c>
      <c r="I32" s="571"/>
      <c r="J32" s="572"/>
      <c r="L32" s="368"/>
    </row>
    <row r="33" spans="2:12" ht="17.25" customHeight="1" x14ac:dyDescent="0.15">
      <c r="J33" s="368"/>
    </row>
    <row r="34" spans="2:12" ht="17.25" customHeight="1" x14ac:dyDescent="0.15">
      <c r="B34" s="267" t="s">
        <v>99</v>
      </c>
      <c r="J34" s="368"/>
    </row>
    <row r="35" spans="2:12" ht="17.25" customHeight="1" x14ac:dyDescent="0.15">
      <c r="B35" s="344" t="s">
        <v>156</v>
      </c>
      <c r="C35" s="344"/>
      <c r="D35" s="345" t="s">
        <v>170</v>
      </c>
      <c r="E35" s="346" t="s">
        <v>171</v>
      </c>
      <c r="F35" s="347" t="s">
        <v>172</v>
      </c>
      <c r="G35" s="344" t="s">
        <v>173</v>
      </c>
      <c r="H35" s="564" t="s">
        <v>175</v>
      </c>
      <c r="I35" s="565"/>
      <c r="J35" s="566"/>
      <c r="L35" s="13" t="s">
        <v>178</v>
      </c>
    </row>
    <row r="36" spans="2:12" ht="17.25" customHeight="1" x14ac:dyDescent="0.15">
      <c r="B36" s="348">
        <v>20</v>
      </c>
      <c r="C36" s="349"/>
      <c r="D36" s="350">
        <f>+'H20'!Q19</f>
        <v>5144</v>
      </c>
      <c r="E36" s="351">
        <f>+'H20'!R19</f>
        <v>4224</v>
      </c>
      <c r="F36" s="352">
        <f>+'H20'!S19</f>
        <v>1232</v>
      </c>
      <c r="G36" s="349">
        <f>+'H20'!T19</f>
        <v>0</v>
      </c>
      <c r="H36" s="561">
        <f t="shared" ref="H36:H42" si="5">SUM(C15:F15,H15,J15:Q15,D36:G36)</f>
        <v>52166</v>
      </c>
      <c r="I36" s="562"/>
      <c r="J36" s="563"/>
      <c r="L36" s="46">
        <f>SUM(D36:G36)</f>
        <v>10600</v>
      </c>
    </row>
    <row r="37" spans="2:12" ht="17.25" customHeight="1" x14ac:dyDescent="0.15">
      <c r="B37" s="353">
        <v>21</v>
      </c>
      <c r="C37" s="354"/>
      <c r="D37" s="355">
        <f>+'H21'!Q20</f>
        <v>5324</v>
      </c>
      <c r="E37" s="356">
        <f>+'H21'!R20</f>
        <v>4525</v>
      </c>
      <c r="F37" s="357">
        <f>+'H21'!S20</f>
        <v>572</v>
      </c>
      <c r="G37" s="354">
        <f>+'H21'!T20</f>
        <v>0</v>
      </c>
      <c r="H37" s="567">
        <f t="shared" si="5"/>
        <v>51400</v>
      </c>
      <c r="I37" s="568"/>
      <c r="J37" s="569"/>
      <c r="L37" s="46">
        <f t="shared" ref="L37:L42" si="6">SUM(D37:G37)</f>
        <v>10421</v>
      </c>
    </row>
    <row r="38" spans="2:12" ht="17.25" customHeight="1" x14ac:dyDescent="0.15">
      <c r="B38" s="353">
        <v>22</v>
      </c>
      <c r="C38" s="354"/>
      <c r="D38" s="355">
        <f>+'H22 (按分)'!Q20</f>
        <v>6777</v>
      </c>
      <c r="E38" s="356">
        <f>+'H22 (按分)'!R20</f>
        <v>8179</v>
      </c>
      <c r="F38" s="357">
        <f>+'H22 (按分)'!S20</f>
        <v>1342</v>
      </c>
      <c r="G38" s="354">
        <f>+'H22 (按分)'!T20</f>
        <v>0</v>
      </c>
      <c r="H38" s="567">
        <f t="shared" si="5"/>
        <v>49800</v>
      </c>
      <c r="I38" s="568"/>
      <c r="J38" s="569"/>
      <c r="L38" s="46">
        <f t="shared" si="6"/>
        <v>16298</v>
      </c>
    </row>
    <row r="39" spans="2:12" ht="17.25" customHeight="1" x14ac:dyDescent="0.15">
      <c r="B39" s="358">
        <v>23</v>
      </c>
      <c r="C39" s="359"/>
      <c r="D39" s="360">
        <f>+'H23'!Q20</f>
        <v>3527</v>
      </c>
      <c r="E39" s="361">
        <f>+'H23'!R20</f>
        <v>5866</v>
      </c>
      <c r="F39" s="362">
        <f>+'H23'!S20</f>
        <v>3266</v>
      </c>
      <c r="G39" s="359">
        <f>+'H23'!T20</f>
        <v>0</v>
      </c>
      <c r="H39" s="567">
        <f t="shared" si="5"/>
        <v>49800</v>
      </c>
      <c r="I39" s="568"/>
      <c r="J39" s="569"/>
      <c r="L39" s="46">
        <f t="shared" si="6"/>
        <v>12659</v>
      </c>
    </row>
    <row r="40" spans="2:12" ht="17.25" customHeight="1" x14ac:dyDescent="0.15">
      <c r="B40" s="353">
        <v>24</v>
      </c>
      <c r="C40" s="354"/>
      <c r="D40" s="355">
        <f>+'H24'!Q19</f>
        <v>5679</v>
      </c>
      <c r="E40" s="356">
        <f>+'H24'!R19</f>
        <v>4109</v>
      </c>
      <c r="F40" s="357">
        <f>+'H24'!S19</f>
        <v>2690</v>
      </c>
      <c r="G40" s="354">
        <f>+'H24'!T19</f>
        <v>0</v>
      </c>
      <c r="H40" s="567">
        <f t="shared" si="5"/>
        <v>50819</v>
      </c>
      <c r="I40" s="568"/>
      <c r="J40" s="569"/>
      <c r="L40" s="46">
        <f t="shared" si="6"/>
        <v>12478</v>
      </c>
    </row>
    <row r="41" spans="2:12" ht="17.25" customHeight="1" x14ac:dyDescent="0.15">
      <c r="B41" s="353">
        <v>25</v>
      </c>
      <c r="C41" s="354"/>
      <c r="D41" s="355">
        <f>+'H25'!R19</f>
        <v>3426</v>
      </c>
      <c r="E41" s="356">
        <f>+'H25'!S19</f>
        <v>3707</v>
      </c>
      <c r="F41" s="357">
        <f>+'H25'!T19</f>
        <v>2405</v>
      </c>
      <c r="G41" s="354">
        <f>+'H25'!U19</f>
        <v>0</v>
      </c>
      <c r="H41" s="567">
        <f t="shared" si="5"/>
        <v>50946</v>
      </c>
      <c r="I41" s="568"/>
      <c r="J41" s="569"/>
      <c r="L41" s="46">
        <f t="shared" si="6"/>
        <v>9538</v>
      </c>
    </row>
    <row r="42" spans="2:12" ht="17.25" customHeight="1" x14ac:dyDescent="0.15">
      <c r="B42" s="363">
        <v>26</v>
      </c>
      <c r="C42" s="364"/>
      <c r="D42" s="365">
        <f>+'H26'!R19</f>
        <v>4198</v>
      </c>
      <c r="E42" s="366">
        <f>+'H26'!S19</f>
        <v>4559</v>
      </c>
      <c r="F42" s="367">
        <f>+'H26'!T19</f>
        <v>2491</v>
      </c>
      <c r="G42" s="364">
        <f>+'H26'!U19</f>
        <v>308</v>
      </c>
      <c r="H42" s="570">
        <f t="shared" si="5"/>
        <v>53646</v>
      </c>
      <c r="I42" s="571"/>
      <c r="J42" s="572"/>
      <c r="L42" s="46">
        <f t="shared" si="6"/>
        <v>11556</v>
      </c>
    </row>
  </sheetData>
  <mergeCells count="16">
    <mergeCell ref="H31:J31"/>
    <mergeCell ref="H30:J30"/>
    <mergeCell ref="H40:J40"/>
    <mergeCell ref="H41:J41"/>
    <mergeCell ref="H42:J42"/>
    <mergeCell ref="H32:J32"/>
    <mergeCell ref="H36:J36"/>
    <mergeCell ref="H37:J37"/>
    <mergeCell ref="H35:J35"/>
    <mergeCell ref="H38:J38"/>
    <mergeCell ref="H39:J39"/>
    <mergeCell ref="H26:J26"/>
    <mergeCell ref="H25:J25"/>
    <mergeCell ref="H27:J27"/>
    <mergeCell ref="H28:J28"/>
    <mergeCell ref="H29:J29"/>
  </mergeCells>
  <phoneticPr fontId="2"/>
  <pageMargins left="0.49" right="0.19685039370078741" top="1.1417322834645669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"/>
  <sheetViews>
    <sheetView showZero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sqref="A1:IV65536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155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>
        <v>9</v>
      </c>
      <c r="E7" s="271">
        <v>101</v>
      </c>
      <c r="F7" s="272">
        <v>45</v>
      </c>
      <c r="G7" s="273">
        <v>21</v>
      </c>
      <c r="H7" s="274"/>
      <c r="I7" s="275">
        <f t="shared" ref="I7:I19" si="0">SUM(B7:H7)</f>
        <v>176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176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>
        <v>26</v>
      </c>
      <c r="E8" s="278">
        <v>146</v>
      </c>
      <c r="F8" s="279">
        <v>31</v>
      </c>
      <c r="G8" s="280">
        <v>7</v>
      </c>
      <c r="H8" s="281"/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17</v>
      </c>
      <c r="F9" s="279">
        <v>49</v>
      </c>
      <c r="G9" s="280">
        <v>28</v>
      </c>
      <c r="H9" s="281">
        <v>6</v>
      </c>
      <c r="I9" s="282">
        <f t="shared" si="0"/>
        <v>100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>
        <v>3</v>
      </c>
      <c r="F10" s="279">
        <v>15</v>
      </c>
      <c r="G10" s="280">
        <v>55</v>
      </c>
      <c r="H10" s="281">
        <v>36</v>
      </c>
      <c r="I10" s="282">
        <f t="shared" si="0"/>
        <v>109</v>
      </c>
      <c r="J10" s="283">
        <v>1</v>
      </c>
      <c r="K10" s="284"/>
      <c r="L10" s="281"/>
      <c r="M10" s="282">
        <f t="shared" si="1"/>
        <v>1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110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>
        <v>8</v>
      </c>
      <c r="E11" s="278">
        <v>28</v>
      </c>
      <c r="F11" s="279">
        <v>70</v>
      </c>
      <c r="G11" s="280">
        <v>67</v>
      </c>
      <c r="H11" s="281">
        <v>20</v>
      </c>
      <c r="I11" s="282">
        <f t="shared" si="0"/>
        <v>193</v>
      </c>
      <c r="J11" s="283">
        <v>7</v>
      </c>
      <c r="K11" s="284"/>
      <c r="L11" s="281"/>
      <c r="M11" s="282">
        <f t="shared" si="1"/>
        <v>7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200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>
        <v>8</v>
      </c>
      <c r="F12" s="279">
        <v>117</v>
      </c>
      <c r="G12" s="280">
        <v>13</v>
      </c>
      <c r="H12" s="281"/>
      <c r="I12" s="282">
        <f t="shared" si="0"/>
        <v>138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138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142</v>
      </c>
      <c r="F13" s="279">
        <v>175</v>
      </c>
      <c r="G13" s="280">
        <v>75</v>
      </c>
      <c r="H13" s="281">
        <v>18</v>
      </c>
      <c r="I13" s="282">
        <f t="shared" si="0"/>
        <v>410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410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30</v>
      </c>
      <c r="G14" s="287">
        <v>120</v>
      </c>
      <c r="H14" s="288"/>
      <c r="I14" s="289">
        <f t="shared" si="0"/>
        <v>150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150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85</v>
      </c>
      <c r="G15" s="280">
        <v>48</v>
      </c>
      <c r="H15" s="281">
        <v>17</v>
      </c>
      <c r="I15" s="282">
        <f t="shared" si="0"/>
        <v>150</v>
      </c>
      <c r="J15" s="283"/>
      <c r="K15" s="284"/>
      <c r="L15" s="281"/>
      <c r="M15" s="282">
        <f t="shared" si="1"/>
        <v>0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150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14</v>
      </c>
      <c r="G16" s="280">
        <v>72</v>
      </c>
      <c r="H16" s="281">
        <v>37</v>
      </c>
      <c r="I16" s="282">
        <f t="shared" si="0"/>
        <v>123</v>
      </c>
      <c r="J16" s="283">
        <v>2</v>
      </c>
      <c r="K16" s="284"/>
      <c r="L16" s="281"/>
      <c r="M16" s="282">
        <f t="shared" si="1"/>
        <v>2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125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57</v>
      </c>
      <c r="G18" s="280">
        <v>155</v>
      </c>
      <c r="H18" s="281">
        <v>36</v>
      </c>
      <c r="I18" s="282">
        <f t="shared" si="0"/>
        <v>248</v>
      </c>
      <c r="J18" s="283">
        <v>47</v>
      </c>
      <c r="K18" s="284">
        <v>15</v>
      </c>
      <c r="L18" s="281">
        <v>82</v>
      </c>
      <c r="M18" s="282">
        <f t="shared" si="1"/>
        <v>144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392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160</v>
      </c>
      <c r="H19" s="281">
        <v>107</v>
      </c>
      <c r="I19" s="282">
        <f t="shared" si="0"/>
        <v>267</v>
      </c>
      <c r="J19" s="283">
        <v>112</v>
      </c>
      <c r="K19" s="284">
        <v>41</v>
      </c>
      <c r="L19" s="281"/>
      <c r="M19" s="282">
        <f t="shared" si="1"/>
        <v>153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420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43</v>
      </c>
      <c r="E20" s="292">
        <f t="shared" si="4"/>
        <v>445</v>
      </c>
      <c r="F20" s="293">
        <f t="shared" si="4"/>
        <v>688</v>
      </c>
      <c r="G20" s="294">
        <f t="shared" si="4"/>
        <v>821</v>
      </c>
      <c r="H20" s="295">
        <f t="shared" si="4"/>
        <v>277</v>
      </c>
      <c r="I20" s="296">
        <f t="shared" si="4"/>
        <v>2274</v>
      </c>
      <c r="J20" s="297">
        <f t="shared" si="4"/>
        <v>169</v>
      </c>
      <c r="K20" s="298">
        <f t="shared" si="4"/>
        <v>56</v>
      </c>
      <c r="L20" s="295">
        <f t="shared" si="4"/>
        <v>82</v>
      </c>
      <c r="M20" s="296">
        <f t="shared" si="4"/>
        <v>307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2581</v>
      </c>
      <c r="V20" s="192">
        <f>SUM(V7:V19)</f>
        <v>0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62" right="0.19685039370078741" top="1.1399999999999999" bottom="0.19685039370078741" header="0.19685039370078741" footer="0.27559055118110237"/>
  <pageSetup paperSize="9"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38"/>
  <sheetViews>
    <sheetView topLeftCell="A16" workbookViewId="0">
      <selection activeCell="Q25" sqref="Q25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4.87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5.375" customWidth="1"/>
    <col min="22" max="23" width="8.625" customWidth="1"/>
    <col min="24" max="24" width="9.75" customWidth="1"/>
  </cols>
  <sheetData>
    <row r="1" spans="1:24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4" ht="20.100000000000001" customHeight="1" x14ac:dyDescent="0.2">
      <c r="B2" s="543" t="s">
        <v>152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</row>
    <row r="3" spans="1:24" ht="20.100000000000001" customHeight="1" x14ac:dyDescent="0.15">
      <c r="A3" s="319"/>
      <c r="B3" s="320"/>
      <c r="C3" s="320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544" t="s">
        <v>1</v>
      </c>
      <c r="W3" s="544"/>
    </row>
    <row r="4" spans="1:24" s="13" customFormat="1" ht="17.2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</row>
    <row r="5" spans="1:24" s="13" customFormat="1" ht="17.2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267" t="s">
        <v>132</v>
      </c>
    </row>
    <row r="6" spans="1:24" s="13" customFormat="1" ht="17.2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5</v>
      </c>
      <c r="G6" s="75" t="s">
        <v>2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</row>
    <row r="7" spans="1:24" s="13" customFormat="1" ht="17.25" customHeight="1" x14ac:dyDescent="0.15">
      <c r="A7" s="12">
        <v>1</v>
      </c>
      <c r="B7" s="121" t="s">
        <v>121</v>
      </c>
      <c r="C7" s="323"/>
      <c r="D7" s="50"/>
      <c r="E7" s="56"/>
      <c r="F7" s="21"/>
      <c r="G7" s="50"/>
      <c r="H7" s="56"/>
      <c r="I7" s="21">
        <v>1000</v>
      </c>
      <c r="J7" s="19"/>
      <c r="K7" s="20">
        <f t="shared" ref="K7:K33" si="0">SUM(D7:J7)</f>
        <v>1000</v>
      </c>
      <c r="L7" s="62"/>
      <c r="M7" s="68"/>
      <c r="N7" s="19"/>
      <c r="O7" s="20">
        <f>SUM(L7:N7)</f>
        <v>0</v>
      </c>
      <c r="P7" s="62"/>
      <c r="Q7" s="68"/>
      <c r="R7" s="50"/>
      <c r="S7" s="56"/>
      <c r="T7" s="21"/>
      <c r="U7" s="50"/>
      <c r="V7" s="20">
        <f>SUM(P7:U7)</f>
        <v>0</v>
      </c>
      <c r="W7" s="21">
        <f>+K7+O7+V7</f>
        <v>1000</v>
      </c>
      <c r="X7" s="107">
        <v>1000</v>
      </c>
    </row>
    <row r="8" spans="1:24" s="13" customFormat="1" ht="17.25" customHeight="1" x14ac:dyDescent="0.15">
      <c r="A8" s="12">
        <f>+A7+1</f>
        <v>2</v>
      </c>
      <c r="B8" s="121" t="s">
        <v>19</v>
      </c>
      <c r="C8" s="323"/>
      <c r="D8" s="50"/>
      <c r="E8" s="56"/>
      <c r="F8" s="21">
        <v>518</v>
      </c>
      <c r="G8" s="50">
        <v>2100</v>
      </c>
      <c r="H8" s="56">
        <v>2266</v>
      </c>
      <c r="I8" s="21">
        <v>4065</v>
      </c>
      <c r="J8" s="19">
        <v>846</v>
      </c>
      <c r="K8" s="20">
        <f>SUM(D8:J8)</f>
        <v>9795</v>
      </c>
      <c r="L8" s="62">
        <v>205</v>
      </c>
      <c r="M8" s="68"/>
      <c r="N8" s="19"/>
      <c r="O8" s="20">
        <f t="shared" ref="O8:O35" si="1">SUM(L8:N8)</f>
        <v>205</v>
      </c>
      <c r="P8" s="62"/>
      <c r="Q8" s="68"/>
      <c r="R8" s="50"/>
      <c r="S8" s="56"/>
      <c r="T8" s="21"/>
      <c r="U8" s="50"/>
      <c r="V8" s="20">
        <f t="shared" ref="V8:V35" si="2">SUM(P8:U8)</f>
        <v>0</v>
      </c>
      <c r="W8" s="21">
        <f>+K8+O8+V8</f>
        <v>10000</v>
      </c>
      <c r="X8" s="107">
        <v>10000</v>
      </c>
    </row>
    <row r="9" spans="1:24" s="13" customFormat="1" ht="17.25" customHeight="1" x14ac:dyDescent="0.15">
      <c r="A9" s="12">
        <f t="shared" ref="A9:A33" si="3">+A8+1</f>
        <v>3</v>
      </c>
      <c r="B9" s="121" t="s">
        <v>21</v>
      </c>
      <c r="C9" s="323"/>
      <c r="D9" s="50"/>
      <c r="E9" s="56"/>
      <c r="F9" s="21">
        <v>114</v>
      </c>
      <c r="G9" s="50">
        <v>1728</v>
      </c>
      <c r="H9" s="56">
        <v>1207</v>
      </c>
      <c r="I9" s="21">
        <v>2481</v>
      </c>
      <c r="J9" s="19">
        <v>3145</v>
      </c>
      <c r="K9" s="20">
        <f t="shared" si="0"/>
        <v>8675</v>
      </c>
      <c r="L9" s="62">
        <v>2144</v>
      </c>
      <c r="M9" s="68">
        <v>4167</v>
      </c>
      <c r="N9" s="19">
        <v>4480</v>
      </c>
      <c r="O9" s="20">
        <f t="shared" si="1"/>
        <v>10791</v>
      </c>
      <c r="P9" s="62">
        <v>3861</v>
      </c>
      <c r="Q9" s="68">
        <v>73</v>
      </c>
      <c r="R9" s="50"/>
      <c r="S9" s="56"/>
      <c r="T9" s="21"/>
      <c r="U9" s="50"/>
      <c r="V9" s="20">
        <f t="shared" si="2"/>
        <v>3934</v>
      </c>
      <c r="W9" s="21">
        <f t="shared" ref="W9:W35" si="4">+K9+O9+V9</f>
        <v>23400</v>
      </c>
      <c r="X9" s="107">
        <v>23300</v>
      </c>
    </row>
    <row r="10" spans="1:24" s="13" customFormat="1" ht="17.25" customHeight="1" x14ac:dyDescent="0.15">
      <c r="A10" s="12">
        <f t="shared" si="3"/>
        <v>4</v>
      </c>
      <c r="B10" s="121" t="s">
        <v>91</v>
      </c>
      <c r="C10" s="323"/>
      <c r="D10" s="50"/>
      <c r="E10" s="56"/>
      <c r="F10" s="21"/>
      <c r="G10" s="50"/>
      <c r="H10" s="56"/>
      <c r="I10" s="21"/>
      <c r="J10" s="19"/>
      <c r="K10" s="20">
        <f t="shared" si="0"/>
        <v>0</v>
      </c>
      <c r="L10" s="62"/>
      <c r="M10" s="68">
        <v>2100</v>
      </c>
      <c r="N10" s="19">
        <v>2100</v>
      </c>
      <c r="O10" s="20">
        <f t="shared" si="1"/>
        <v>4200</v>
      </c>
      <c r="P10" s="62"/>
      <c r="Q10" s="68"/>
      <c r="R10" s="50"/>
      <c r="S10" s="56"/>
      <c r="T10" s="21"/>
      <c r="U10" s="50"/>
      <c r="V10" s="20">
        <f t="shared" si="2"/>
        <v>0</v>
      </c>
      <c r="W10" s="21">
        <f t="shared" si="4"/>
        <v>4200</v>
      </c>
      <c r="X10" s="107">
        <v>4200</v>
      </c>
    </row>
    <row r="11" spans="1:24" s="13" customFormat="1" ht="17.25" customHeight="1" x14ac:dyDescent="0.15">
      <c r="A11" s="12">
        <f t="shared" si="3"/>
        <v>5</v>
      </c>
      <c r="B11" s="121" t="s">
        <v>92</v>
      </c>
      <c r="C11" s="323"/>
      <c r="D11" s="50"/>
      <c r="E11" s="56"/>
      <c r="F11" s="21"/>
      <c r="G11" s="50">
        <v>600</v>
      </c>
      <c r="H11" s="56"/>
      <c r="I11" s="21">
        <v>1700</v>
      </c>
      <c r="J11" s="19"/>
      <c r="K11" s="20">
        <f t="shared" si="0"/>
        <v>2300</v>
      </c>
      <c r="L11" s="62"/>
      <c r="M11" s="68"/>
      <c r="N11" s="19"/>
      <c r="O11" s="20">
        <f t="shared" si="1"/>
        <v>0</v>
      </c>
      <c r="P11" s="62"/>
      <c r="Q11" s="68"/>
      <c r="R11" s="50"/>
      <c r="S11" s="56"/>
      <c r="T11" s="21"/>
      <c r="U11" s="50"/>
      <c r="V11" s="20">
        <f t="shared" si="2"/>
        <v>0</v>
      </c>
      <c r="W11" s="21">
        <f t="shared" si="4"/>
        <v>2300</v>
      </c>
      <c r="X11" s="107">
        <v>2300</v>
      </c>
    </row>
    <row r="12" spans="1:24" s="13" customFormat="1" ht="17.25" customHeight="1" x14ac:dyDescent="0.15">
      <c r="A12" s="12">
        <f t="shared" si="3"/>
        <v>6</v>
      </c>
      <c r="B12" s="121" t="s">
        <v>98</v>
      </c>
      <c r="C12" s="323">
        <v>74</v>
      </c>
      <c r="D12" s="50">
        <v>708</v>
      </c>
      <c r="E12" s="56">
        <v>2624</v>
      </c>
      <c r="F12" s="21">
        <v>6077</v>
      </c>
      <c r="G12" s="50">
        <v>6245</v>
      </c>
      <c r="H12" s="56">
        <v>4874</v>
      </c>
      <c r="I12" s="21">
        <v>4235</v>
      </c>
      <c r="J12" s="19">
        <v>6183</v>
      </c>
      <c r="K12" s="20">
        <f>SUM(C12:J12)</f>
        <v>31020</v>
      </c>
      <c r="L12" s="62">
        <v>3566</v>
      </c>
      <c r="M12" s="68">
        <v>4352</v>
      </c>
      <c r="N12" s="19">
        <v>2862</v>
      </c>
      <c r="O12" s="20">
        <f t="shared" si="1"/>
        <v>10780</v>
      </c>
      <c r="P12" s="62"/>
      <c r="Q12" s="68"/>
      <c r="R12" s="50"/>
      <c r="S12" s="56"/>
      <c r="T12" s="21"/>
      <c r="U12" s="50"/>
      <c r="V12" s="20">
        <f t="shared" si="2"/>
        <v>0</v>
      </c>
      <c r="W12" s="21">
        <f t="shared" si="4"/>
        <v>41800</v>
      </c>
      <c r="X12" s="107">
        <v>41800</v>
      </c>
    </row>
    <row r="13" spans="1:24" s="13" customFormat="1" ht="17.25" customHeight="1" x14ac:dyDescent="0.15">
      <c r="A13" s="12">
        <f t="shared" si="3"/>
        <v>7</v>
      </c>
      <c r="B13" s="129" t="s">
        <v>24</v>
      </c>
      <c r="C13" s="325"/>
      <c r="D13" s="130"/>
      <c r="E13" s="131"/>
      <c r="F13" s="132"/>
      <c r="G13" s="130">
        <v>966</v>
      </c>
      <c r="H13" s="131">
        <v>1377</v>
      </c>
      <c r="I13" s="132">
        <v>1235</v>
      </c>
      <c r="J13" s="133">
        <v>2032</v>
      </c>
      <c r="K13" s="134">
        <f t="shared" si="0"/>
        <v>5610</v>
      </c>
      <c r="L13" s="135">
        <v>304</v>
      </c>
      <c r="M13" s="136">
        <v>1586</v>
      </c>
      <c r="N13" s="133">
        <v>1818</v>
      </c>
      <c r="O13" s="134">
        <f t="shared" si="1"/>
        <v>3708</v>
      </c>
      <c r="P13" s="135">
        <v>2023</v>
      </c>
      <c r="Q13" s="136">
        <v>659</v>
      </c>
      <c r="R13" s="130"/>
      <c r="S13" s="131"/>
      <c r="T13" s="132"/>
      <c r="U13" s="130"/>
      <c r="V13" s="134">
        <f t="shared" si="2"/>
        <v>2682</v>
      </c>
      <c r="W13" s="132">
        <f t="shared" si="4"/>
        <v>12000</v>
      </c>
      <c r="X13" s="107">
        <v>12000</v>
      </c>
    </row>
    <row r="14" spans="1:24" s="13" customFormat="1" ht="17.25" customHeight="1" x14ac:dyDescent="0.15">
      <c r="A14" s="145">
        <f t="shared" si="3"/>
        <v>8</v>
      </c>
      <c r="B14" s="146" t="s">
        <v>134</v>
      </c>
      <c r="C14" s="324"/>
      <c r="D14" s="147"/>
      <c r="E14" s="148"/>
      <c r="F14" s="149">
        <v>66</v>
      </c>
      <c r="G14" s="147">
        <v>868</v>
      </c>
      <c r="H14" s="148">
        <v>1053</v>
      </c>
      <c r="I14" s="149">
        <v>47</v>
      </c>
      <c r="J14" s="150">
        <v>24</v>
      </c>
      <c r="K14" s="92">
        <f t="shared" si="0"/>
        <v>2058</v>
      </c>
      <c r="L14" s="151">
        <v>1003</v>
      </c>
      <c r="M14" s="152">
        <v>1443</v>
      </c>
      <c r="N14" s="150">
        <v>946</v>
      </c>
      <c r="O14" s="92">
        <f t="shared" si="1"/>
        <v>3392</v>
      </c>
      <c r="P14" s="151">
        <v>421</v>
      </c>
      <c r="Q14" s="152">
        <v>129</v>
      </c>
      <c r="R14" s="147"/>
      <c r="S14" s="148"/>
      <c r="T14" s="149"/>
      <c r="U14" s="147"/>
      <c r="V14" s="92">
        <f t="shared" si="2"/>
        <v>550</v>
      </c>
      <c r="W14" s="149">
        <f t="shared" si="4"/>
        <v>6000</v>
      </c>
      <c r="X14" s="13">
        <v>6000</v>
      </c>
    </row>
    <row r="15" spans="1:24" s="13" customFormat="1" ht="17.25" customHeight="1" x14ac:dyDescent="0.15">
      <c r="A15" s="12">
        <f t="shared" si="3"/>
        <v>9</v>
      </c>
      <c r="B15" s="121" t="s">
        <v>26</v>
      </c>
      <c r="C15" s="323"/>
      <c r="D15" s="50"/>
      <c r="E15" s="56">
        <v>308</v>
      </c>
      <c r="F15" s="21">
        <v>374</v>
      </c>
      <c r="G15" s="50">
        <v>1047</v>
      </c>
      <c r="H15" s="56">
        <v>1085</v>
      </c>
      <c r="I15" s="21"/>
      <c r="J15" s="19">
        <v>74</v>
      </c>
      <c r="K15" s="20">
        <f t="shared" si="0"/>
        <v>2888</v>
      </c>
      <c r="L15" s="62">
        <v>2043</v>
      </c>
      <c r="M15" s="68">
        <v>8051</v>
      </c>
      <c r="N15" s="19">
        <v>6661</v>
      </c>
      <c r="O15" s="20">
        <f t="shared" si="1"/>
        <v>16755</v>
      </c>
      <c r="P15" s="62">
        <v>3460</v>
      </c>
      <c r="Q15" s="68">
        <v>1027</v>
      </c>
      <c r="R15" s="50"/>
      <c r="S15" s="56"/>
      <c r="T15" s="21"/>
      <c r="U15" s="50"/>
      <c r="V15" s="20">
        <f t="shared" si="2"/>
        <v>4487</v>
      </c>
      <c r="W15" s="21">
        <f t="shared" si="4"/>
        <v>24130</v>
      </c>
      <c r="X15" s="107">
        <v>24100</v>
      </c>
    </row>
    <row r="16" spans="1:24" s="13" customFormat="1" ht="17.25" customHeight="1" x14ac:dyDescent="0.15">
      <c r="A16" s="12">
        <f t="shared" si="3"/>
        <v>10</v>
      </c>
      <c r="B16" s="121" t="s">
        <v>27</v>
      </c>
      <c r="C16" s="323"/>
      <c r="D16" s="50"/>
      <c r="E16" s="56"/>
      <c r="F16" s="21"/>
      <c r="G16" s="50"/>
      <c r="H16" s="56">
        <v>243</v>
      </c>
      <c r="I16" s="21"/>
      <c r="J16" s="19">
        <v>89</v>
      </c>
      <c r="K16" s="20">
        <f t="shared" si="0"/>
        <v>332</v>
      </c>
      <c r="L16" s="62">
        <v>936</v>
      </c>
      <c r="M16" s="68">
        <v>1198</v>
      </c>
      <c r="N16" s="19">
        <v>3619</v>
      </c>
      <c r="O16" s="20">
        <f t="shared" si="1"/>
        <v>5753</v>
      </c>
      <c r="P16" s="62">
        <v>7847</v>
      </c>
      <c r="Q16" s="68">
        <v>1454</v>
      </c>
      <c r="R16" s="50">
        <v>114</v>
      </c>
      <c r="S16" s="56"/>
      <c r="T16" s="21"/>
      <c r="U16" s="50"/>
      <c r="V16" s="20">
        <f t="shared" si="2"/>
        <v>9415</v>
      </c>
      <c r="W16" s="21">
        <f t="shared" si="4"/>
        <v>15500</v>
      </c>
      <c r="X16" s="107">
        <v>15500</v>
      </c>
    </row>
    <row r="17" spans="1:25" s="13" customFormat="1" ht="17.25" customHeight="1" x14ac:dyDescent="0.15">
      <c r="A17" s="12">
        <f t="shared" si="3"/>
        <v>11</v>
      </c>
      <c r="B17" s="121" t="s">
        <v>28</v>
      </c>
      <c r="C17" s="323"/>
      <c r="D17" s="50"/>
      <c r="E17" s="56"/>
      <c r="F17" s="21">
        <v>74</v>
      </c>
      <c r="G17" s="50">
        <v>2122</v>
      </c>
      <c r="H17" s="56">
        <v>2143</v>
      </c>
      <c r="I17" s="21">
        <v>2206</v>
      </c>
      <c r="J17" s="19">
        <v>3200</v>
      </c>
      <c r="K17" s="20">
        <f t="shared" si="0"/>
        <v>9745</v>
      </c>
      <c r="L17" s="62">
        <v>4275</v>
      </c>
      <c r="M17" s="68">
        <v>2285</v>
      </c>
      <c r="N17" s="19">
        <v>1695</v>
      </c>
      <c r="O17" s="20">
        <f t="shared" si="1"/>
        <v>8255</v>
      </c>
      <c r="P17" s="62"/>
      <c r="Q17" s="68"/>
      <c r="R17" s="50"/>
      <c r="S17" s="56"/>
      <c r="T17" s="21"/>
      <c r="U17" s="50"/>
      <c r="V17" s="20">
        <f t="shared" si="2"/>
        <v>0</v>
      </c>
      <c r="W17" s="21">
        <f t="shared" si="4"/>
        <v>18000</v>
      </c>
      <c r="X17" s="107">
        <v>18000</v>
      </c>
    </row>
    <row r="18" spans="1:25" s="22" customFormat="1" ht="17.25" customHeight="1" x14ac:dyDescent="0.15">
      <c r="A18" s="12">
        <f t="shared" si="3"/>
        <v>12</v>
      </c>
      <c r="B18" s="121" t="s">
        <v>97</v>
      </c>
      <c r="C18" s="323"/>
      <c r="D18" s="50"/>
      <c r="E18" s="56"/>
      <c r="F18" s="21">
        <v>63</v>
      </c>
      <c r="G18" s="50">
        <v>734</v>
      </c>
      <c r="H18" s="56">
        <v>678</v>
      </c>
      <c r="I18" s="21">
        <v>442</v>
      </c>
      <c r="J18" s="19">
        <v>716</v>
      </c>
      <c r="K18" s="20">
        <f t="shared" si="0"/>
        <v>2633</v>
      </c>
      <c r="L18" s="62">
        <v>2157</v>
      </c>
      <c r="M18" s="68">
        <v>2877</v>
      </c>
      <c r="N18" s="19">
        <v>2527</v>
      </c>
      <c r="O18" s="20">
        <f t="shared" si="1"/>
        <v>7561</v>
      </c>
      <c r="P18" s="62">
        <v>2706</v>
      </c>
      <c r="Q18" s="68">
        <v>900</v>
      </c>
      <c r="R18" s="50"/>
      <c r="S18" s="56"/>
      <c r="T18" s="21"/>
      <c r="U18" s="50"/>
      <c r="V18" s="20">
        <f t="shared" si="2"/>
        <v>3606</v>
      </c>
      <c r="W18" s="21">
        <f t="shared" si="4"/>
        <v>13800</v>
      </c>
      <c r="X18" s="107">
        <v>13500</v>
      </c>
    </row>
    <row r="19" spans="1:25" s="13" customFormat="1" ht="17.25" customHeight="1" x14ac:dyDescent="0.15">
      <c r="A19" s="12">
        <f t="shared" si="3"/>
        <v>13</v>
      </c>
      <c r="B19" s="121" t="s">
        <v>99</v>
      </c>
      <c r="C19" s="323"/>
      <c r="D19" s="50"/>
      <c r="E19" s="56"/>
      <c r="F19" s="21">
        <v>1637</v>
      </c>
      <c r="G19" s="50">
        <v>4199</v>
      </c>
      <c r="H19" s="56">
        <v>1097</v>
      </c>
      <c r="I19" s="21">
        <v>1308</v>
      </c>
      <c r="J19" s="19">
        <v>577</v>
      </c>
      <c r="K19" s="20">
        <f t="shared" si="0"/>
        <v>8818</v>
      </c>
      <c r="L19" s="62">
        <v>2129</v>
      </c>
      <c r="M19" s="68">
        <v>8399</v>
      </c>
      <c r="N19" s="19">
        <v>7740</v>
      </c>
      <c r="O19" s="20">
        <f t="shared" si="1"/>
        <v>18268</v>
      </c>
      <c r="P19" s="62">
        <v>7153</v>
      </c>
      <c r="Q19" s="68">
        <v>7169</v>
      </c>
      <c r="R19" s="50">
        <v>3426</v>
      </c>
      <c r="S19" s="56">
        <v>3707</v>
      </c>
      <c r="T19" s="21">
        <v>2405</v>
      </c>
      <c r="U19" s="50"/>
      <c r="V19" s="20">
        <f t="shared" si="2"/>
        <v>23860</v>
      </c>
      <c r="W19" s="21">
        <f t="shared" si="4"/>
        <v>50946</v>
      </c>
      <c r="X19" s="107">
        <v>49800</v>
      </c>
    </row>
    <row r="20" spans="1:25" s="13" customFormat="1" ht="17.25" customHeight="1" x14ac:dyDescent="0.15">
      <c r="A20" s="12">
        <f t="shared" si="3"/>
        <v>14</v>
      </c>
      <c r="B20" s="129" t="s">
        <v>31</v>
      </c>
      <c r="C20" s="325"/>
      <c r="D20" s="130"/>
      <c r="E20" s="131"/>
      <c r="F20" s="132"/>
      <c r="G20" s="130">
        <v>310</v>
      </c>
      <c r="H20" s="131">
        <v>2076</v>
      </c>
      <c r="I20" s="132">
        <v>1461</v>
      </c>
      <c r="J20" s="133">
        <v>4741</v>
      </c>
      <c r="K20" s="134">
        <f t="shared" si="0"/>
        <v>8588</v>
      </c>
      <c r="L20" s="135">
        <v>3432</v>
      </c>
      <c r="M20" s="136">
        <v>3420</v>
      </c>
      <c r="N20" s="133">
        <v>1600</v>
      </c>
      <c r="O20" s="134">
        <f t="shared" si="1"/>
        <v>8452</v>
      </c>
      <c r="P20" s="135"/>
      <c r="Q20" s="136"/>
      <c r="R20" s="130"/>
      <c r="S20" s="131"/>
      <c r="T20" s="132"/>
      <c r="U20" s="130"/>
      <c r="V20" s="134">
        <f t="shared" si="2"/>
        <v>0</v>
      </c>
      <c r="W20" s="132">
        <f t="shared" si="4"/>
        <v>17040</v>
      </c>
      <c r="X20" s="107">
        <v>17000</v>
      </c>
    </row>
    <row r="21" spans="1:25" s="13" customFormat="1" ht="17.25" customHeight="1" x14ac:dyDescent="0.15">
      <c r="A21" s="266">
        <f t="shared" si="3"/>
        <v>15</v>
      </c>
      <c r="B21" s="129" t="s">
        <v>34</v>
      </c>
      <c r="C21" s="325"/>
      <c r="D21" s="50"/>
      <c r="E21" s="56">
        <v>24</v>
      </c>
      <c r="F21" s="280">
        <v>450</v>
      </c>
      <c r="G21" s="50">
        <v>1205</v>
      </c>
      <c r="H21" s="56">
        <v>1725</v>
      </c>
      <c r="I21" s="21">
        <v>1996</v>
      </c>
      <c r="J21" s="19">
        <v>1587</v>
      </c>
      <c r="K21" s="20">
        <f t="shared" si="0"/>
        <v>6987</v>
      </c>
      <c r="L21" s="62">
        <v>1862</v>
      </c>
      <c r="M21" s="68">
        <v>3468</v>
      </c>
      <c r="N21" s="19">
        <v>3618</v>
      </c>
      <c r="O21" s="134">
        <f t="shared" si="1"/>
        <v>8948</v>
      </c>
      <c r="P21" s="62">
        <v>2580</v>
      </c>
      <c r="Q21" s="68">
        <v>1620</v>
      </c>
      <c r="R21" s="50">
        <v>580</v>
      </c>
      <c r="S21" s="56">
        <v>40</v>
      </c>
      <c r="T21" s="21"/>
      <c r="U21" s="50"/>
      <c r="V21" s="20">
        <f t="shared" si="2"/>
        <v>4820</v>
      </c>
      <c r="W21" s="21">
        <f t="shared" si="4"/>
        <v>20755</v>
      </c>
      <c r="X21" s="107">
        <v>20700</v>
      </c>
    </row>
    <row r="22" spans="1:25" s="13" customFormat="1" ht="17.25" customHeight="1" x14ac:dyDescent="0.15">
      <c r="A22" s="12">
        <f t="shared" si="3"/>
        <v>16</v>
      </c>
      <c r="B22" s="121" t="s">
        <v>89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0"/>
        <v>0</v>
      </c>
      <c r="L22" s="62"/>
      <c r="M22" s="68"/>
      <c r="N22" s="19">
        <v>800</v>
      </c>
      <c r="O22" s="20">
        <f>SUM(L22:N22)</f>
        <v>800</v>
      </c>
      <c r="P22" s="62"/>
      <c r="Q22" s="68"/>
      <c r="R22" s="50"/>
      <c r="S22" s="56"/>
      <c r="T22" s="21"/>
      <c r="U22" s="50"/>
      <c r="V22" s="20">
        <f>SUM(P22:U22)</f>
        <v>0</v>
      </c>
      <c r="W22" s="21">
        <f>+K22+O22+V22</f>
        <v>800</v>
      </c>
      <c r="X22" s="107">
        <v>800</v>
      </c>
    </row>
    <row r="23" spans="1:25" s="13" customFormat="1" ht="17.25" customHeight="1" x14ac:dyDescent="0.15">
      <c r="A23" s="12">
        <f t="shared" si="3"/>
        <v>17</v>
      </c>
      <c r="B23" s="121" t="s">
        <v>90</v>
      </c>
      <c r="C23" s="325"/>
      <c r="D23" s="130"/>
      <c r="E23" s="131"/>
      <c r="F23" s="132"/>
      <c r="G23" s="130"/>
      <c r="H23" s="131"/>
      <c r="I23" s="132"/>
      <c r="J23" s="19"/>
      <c r="K23" s="20">
        <f t="shared" si="0"/>
        <v>0</v>
      </c>
      <c r="L23" s="62"/>
      <c r="M23" s="68">
        <v>1000</v>
      </c>
      <c r="N23" s="19"/>
      <c r="O23" s="20">
        <f>SUM(L23:N23)</f>
        <v>1000</v>
      </c>
      <c r="P23" s="316"/>
      <c r="Q23" s="68"/>
      <c r="R23" s="50"/>
      <c r="S23" s="56"/>
      <c r="T23" s="21"/>
      <c r="U23" s="50"/>
      <c r="V23" s="20">
        <f>SUM(P23:U23)</f>
        <v>0</v>
      </c>
      <c r="W23" s="21">
        <f>+K23+O23+V23</f>
        <v>1000</v>
      </c>
      <c r="X23" s="107">
        <v>1000</v>
      </c>
    </row>
    <row r="24" spans="1:25" s="13" customFormat="1" ht="17.25" customHeight="1" x14ac:dyDescent="0.15">
      <c r="A24" s="153">
        <f t="shared" si="3"/>
        <v>18</v>
      </c>
      <c r="B24" s="154" t="s">
        <v>85</v>
      </c>
      <c r="C24" s="331"/>
      <c r="D24" s="100"/>
      <c r="E24" s="101"/>
      <c r="F24" s="102"/>
      <c r="G24" s="100">
        <v>1500</v>
      </c>
      <c r="H24" s="101"/>
      <c r="I24" s="102"/>
      <c r="J24" s="103"/>
      <c r="K24" s="104">
        <f t="shared" si="0"/>
        <v>1500</v>
      </c>
      <c r="L24" s="105"/>
      <c r="M24" s="106"/>
      <c r="N24" s="103"/>
      <c r="O24" s="104">
        <f t="shared" si="1"/>
        <v>0</v>
      </c>
      <c r="P24" s="105">
        <v>1000</v>
      </c>
      <c r="Q24" s="106"/>
      <c r="R24" s="100"/>
      <c r="S24" s="101"/>
      <c r="T24" s="102"/>
      <c r="U24" s="100"/>
      <c r="V24" s="104">
        <f t="shared" si="2"/>
        <v>1000</v>
      </c>
      <c r="W24" s="102">
        <f t="shared" si="4"/>
        <v>2500</v>
      </c>
      <c r="X24" s="107">
        <v>2500</v>
      </c>
    </row>
    <row r="25" spans="1:25" s="13" customFormat="1" ht="17.25" customHeight="1" x14ac:dyDescent="0.15">
      <c r="A25" s="12">
        <f t="shared" si="3"/>
        <v>19</v>
      </c>
      <c r="B25" s="146" t="s">
        <v>35</v>
      </c>
      <c r="C25" s="326"/>
      <c r="D25" s="138"/>
      <c r="E25" s="139"/>
      <c r="F25" s="140"/>
      <c r="G25" s="138">
        <v>303</v>
      </c>
      <c r="H25" s="139"/>
      <c r="I25" s="140"/>
      <c r="J25" s="141">
        <v>497</v>
      </c>
      <c r="K25" s="142">
        <f t="shared" si="0"/>
        <v>800</v>
      </c>
      <c r="L25" s="143">
        <v>1016</v>
      </c>
      <c r="M25" s="144">
        <v>1276</v>
      </c>
      <c r="N25" s="141">
        <v>3655</v>
      </c>
      <c r="O25" s="142">
        <f t="shared" si="1"/>
        <v>5947</v>
      </c>
      <c r="P25" s="143">
        <v>2966</v>
      </c>
      <c r="Q25" s="144">
        <v>367</v>
      </c>
      <c r="R25" s="138">
        <v>189</v>
      </c>
      <c r="S25" s="139"/>
      <c r="T25" s="140">
        <v>50</v>
      </c>
      <c r="U25" s="138"/>
      <c r="V25" s="142">
        <f t="shared" si="2"/>
        <v>3572</v>
      </c>
      <c r="W25" s="140">
        <f t="shared" si="4"/>
        <v>10319</v>
      </c>
      <c r="X25" s="107">
        <v>10000</v>
      </c>
    </row>
    <row r="26" spans="1:25" s="13" customFormat="1" ht="17.25" customHeight="1" x14ac:dyDescent="0.15">
      <c r="A26" s="12">
        <f t="shared" si="3"/>
        <v>20</v>
      </c>
      <c r="B26" s="121" t="s">
        <v>37</v>
      </c>
      <c r="C26" s="323"/>
      <c r="D26" s="50"/>
      <c r="E26" s="56"/>
      <c r="F26" s="21"/>
      <c r="G26" s="50"/>
      <c r="H26" s="56"/>
      <c r="I26" s="21">
        <v>686</v>
      </c>
      <c r="J26" s="19">
        <v>3245</v>
      </c>
      <c r="K26" s="20">
        <f t="shared" si="0"/>
        <v>3931</v>
      </c>
      <c r="L26" s="62">
        <v>2744</v>
      </c>
      <c r="M26" s="68">
        <v>5777</v>
      </c>
      <c r="N26" s="19">
        <v>4654</v>
      </c>
      <c r="O26" s="20">
        <f t="shared" si="1"/>
        <v>13175</v>
      </c>
      <c r="P26" s="62">
        <v>2871</v>
      </c>
      <c r="Q26" s="68">
        <v>23</v>
      </c>
      <c r="R26" s="50"/>
      <c r="S26" s="56"/>
      <c r="T26" s="21"/>
      <c r="U26" s="50"/>
      <c r="V26" s="20">
        <f t="shared" si="2"/>
        <v>2894</v>
      </c>
      <c r="W26" s="21">
        <f t="shared" si="4"/>
        <v>20000</v>
      </c>
      <c r="X26" s="107">
        <v>20000</v>
      </c>
    </row>
    <row r="27" spans="1:25" s="13" customFormat="1" ht="17.25" customHeight="1" x14ac:dyDescent="0.15">
      <c r="A27" s="12">
        <f t="shared" si="3"/>
        <v>21</v>
      </c>
      <c r="B27" s="121" t="s">
        <v>149</v>
      </c>
      <c r="C27" s="323"/>
      <c r="D27" s="50"/>
      <c r="E27" s="56"/>
      <c r="F27" s="21"/>
      <c r="G27" s="50"/>
      <c r="H27" s="56"/>
      <c r="I27" s="21"/>
      <c r="J27" s="19">
        <v>120</v>
      </c>
      <c r="K27" s="20">
        <f t="shared" si="0"/>
        <v>120</v>
      </c>
      <c r="L27" s="62">
        <v>1050</v>
      </c>
      <c r="M27" s="68">
        <v>2568</v>
      </c>
      <c r="N27" s="19">
        <v>3745</v>
      </c>
      <c r="O27" s="20">
        <f>SUM(L27:N27)</f>
        <v>7363</v>
      </c>
      <c r="P27" s="62">
        <v>6448</v>
      </c>
      <c r="Q27" s="68">
        <v>931</v>
      </c>
      <c r="R27" s="50">
        <v>223</v>
      </c>
      <c r="S27" s="56">
        <v>149</v>
      </c>
      <c r="T27" s="21"/>
      <c r="U27" s="50"/>
      <c r="V27" s="20">
        <f t="shared" si="2"/>
        <v>7751</v>
      </c>
      <c r="W27" s="21">
        <f t="shared" si="4"/>
        <v>15234</v>
      </c>
      <c r="X27" s="107">
        <v>15000</v>
      </c>
    </row>
    <row r="28" spans="1:25" s="13" customFormat="1" ht="17.25" customHeight="1" x14ac:dyDescent="0.15">
      <c r="A28" s="12">
        <f t="shared" si="3"/>
        <v>22</v>
      </c>
      <c r="B28" s="306" t="s">
        <v>39</v>
      </c>
      <c r="C28" s="327"/>
      <c r="D28" s="302"/>
      <c r="E28" s="303"/>
      <c r="F28" s="301"/>
      <c r="G28" s="302">
        <v>520</v>
      </c>
      <c r="H28" s="303">
        <v>970</v>
      </c>
      <c r="I28" s="301">
        <v>2860</v>
      </c>
      <c r="J28" s="299">
        <v>4330</v>
      </c>
      <c r="K28" s="300">
        <f t="shared" si="0"/>
        <v>8680</v>
      </c>
      <c r="L28" s="304">
        <v>4690</v>
      </c>
      <c r="M28" s="305">
        <v>3390</v>
      </c>
      <c r="N28" s="299">
        <v>2770</v>
      </c>
      <c r="O28" s="300">
        <f>SUM(L28:N28)</f>
        <v>10850</v>
      </c>
      <c r="P28" s="304">
        <v>470</v>
      </c>
      <c r="Q28" s="305"/>
      <c r="R28" s="302"/>
      <c r="S28" s="303"/>
      <c r="T28" s="301"/>
      <c r="U28" s="302"/>
      <c r="V28" s="300">
        <f>SUM(P28:U28)</f>
        <v>470</v>
      </c>
      <c r="W28" s="301">
        <f>+K28+O28+V28</f>
        <v>20000</v>
      </c>
      <c r="X28" s="107">
        <v>20000</v>
      </c>
    </row>
    <row r="29" spans="1:25" s="13" customFormat="1" ht="17.25" customHeight="1" x14ac:dyDescent="0.15">
      <c r="A29" s="12">
        <f t="shared" si="3"/>
        <v>23</v>
      </c>
      <c r="B29" s="308" t="s">
        <v>41</v>
      </c>
      <c r="C29" s="328"/>
      <c r="D29" s="309"/>
      <c r="E29" s="310"/>
      <c r="F29" s="311"/>
      <c r="G29" s="309">
        <v>207</v>
      </c>
      <c r="H29" s="310">
        <v>596</v>
      </c>
      <c r="I29" s="311">
        <v>1170</v>
      </c>
      <c r="J29" s="312">
        <v>1022</v>
      </c>
      <c r="K29" s="307">
        <f t="shared" si="0"/>
        <v>2995</v>
      </c>
      <c r="L29" s="313">
        <v>1181</v>
      </c>
      <c r="M29" s="314">
        <v>815</v>
      </c>
      <c r="N29" s="312">
        <v>309</v>
      </c>
      <c r="O29" s="307">
        <f>SUM(L29:N29)</f>
        <v>2305</v>
      </c>
      <c r="P29" s="313"/>
      <c r="Q29" s="314"/>
      <c r="R29" s="309"/>
      <c r="S29" s="310"/>
      <c r="T29" s="311"/>
      <c r="U29" s="309"/>
      <c r="V29" s="307">
        <f>SUM(P29:U29)</f>
        <v>0</v>
      </c>
      <c r="W29" s="311">
        <f>+K29+O29+V29</f>
        <v>5300</v>
      </c>
      <c r="X29" s="107">
        <v>5300</v>
      </c>
    </row>
    <row r="30" spans="1:25" s="13" customFormat="1" ht="17.25" customHeight="1" x14ac:dyDescent="0.15">
      <c r="A30" s="12">
        <f t="shared" si="3"/>
        <v>24</v>
      </c>
      <c r="B30" s="219" t="s">
        <v>42</v>
      </c>
      <c r="C30" s="329"/>
      <c r="D30" s="50"/>
      <c r="E30" s="56"/>
      <c r="F30" s="21"/>
      <c r="G30" s="50"/>
      <c r="H30" s="56">
        <v>800</v>
      </c>
      <c r="I30" s="21">
        <v>800</v>
      </c>
      <c r="J30" s="19"/>
      <c r="K30" s="20">
        <f t="shared" si="0"/>
        <v>1600</v>
      </c>
      <c r="L30" s="62">
        <v>800</v>
      </c>
      <c r="M30" s="68">
        <v>800</v>
      </c>
      <c r="N30" s="19"/>
      <c r="O30" s="20">
        <f t="shared" si="1"/>
        <v>1600</v>
      </c>
      <c r="P30" s="62"/>
      <c r="Q30" s="68"/>
      <c r="R30" s="50"/>
      <c r="S30" s="56"/>
      <c r="T30" s="21"/>
      <c r="U30" s="50"/>
      <c r="V30" s="20">
        <f t="shared" si="2"/>
        <v>0</v>
      </c>
      <c r="W30" s="21">
        <f t="shared" si="4"/>
        <v>3200</v>
      </c>
      <c r="X30" s="107">
        <v>3200</v>
      </c>
    </row>
    <row r="31" spans="1:25" s="13" customFormat="1" ht="17.25" customHeight="1" x14ac:dyDescent="0.15">
      <c r="A31" s="12">
        <f t="shared" si="3"/>
        <v>25</v>
      </c>
      <c r="B31" s="219" t="s">
        <v>43</v>
      </c>
      <c r="C31" s="329"/>
      <c r="D31" s="220"/>
      <c r="E31" s="221"/>
      <c r="F31" s="222"/>
      <c r="G31" s="220"/>
      <c r="H31" s="221"/>
      <c r="I31" s="222"/>
      <c r="J31" s="223"/>
      <c r="K31" s="224">
        <f t="shared" si="0"/>
        <v>0</v>
      </c>
      <c r="L31" s="225">
        <v>1000</v>
      </c>
      <c r="M31" s="226">
        <v>2000</v>
      </c>
      <c r="N31" s="223"/>
      <c r="O31" s="224">
        <f t="shared" si="1"/>
        <v>3000</v>
      </c>
      <c r="P31" s="225"/>
      <c r="Q31" s="226"/>
      <c r="R31" s="220"/>
      <c r="S31" s="221"/>
      <c r="T31" s="222"/>
      <c r="U31" s="220"/>
      <c r="V31" s="224">
        <f t="shared" si="2"/>
        <v>0</v>
      </c>
      <c r="W31" s="222">
        <f t="shared" si="4"/>
        <v>3000</v>
      </c>
      <c r="X31" s="107">
        <v>3000</v>
      </c>
    </row>
    <row r="32" spans="1:25" s="13" customFormat="1" ht="17.25" customHeight="1" x14ac:dyDescent="0.15">
      <c r="A32" s="12">
        <f t="shared" si="3"/>
        <v>26</v>
      </c>
      <c r="B32" s="121" t="s">
        <v>44</v>
      </c>
      <c r="C32" s="323"/>
      <c r="D32" s="50"/>
      <c r="E32" s="56"/>
      <c r="F32" s="21">
        <v>228</v>
      </c>
      <c r="G32" s="50">
        <v>860</v>
      </c>
      <c r="H32" s="56">
        <v>772</v>
      </c>
      <c r="I32" s="21">
        <v>1418</v>
      </c>
      <c r="J32" s="19">
        <v>1165</v>
      </c>
      <c r="K32" s="20">
        <f t="shared" si="0"/>
        <v>4443</v>
      </c>
      <c r="L32" s="62">
        <v>1309</v>
      </c>
      <c r="M32" s="68">
        <v>1729</v>
      </c>
      <c r="N32" s="19">
        <v>2633</v>
      </c>
      <c r="O32" s="20">
        <f t="shared" si="1"/>
        <v>5671</v>
      </c>
      <c r="P32" s="62">
        <v>2686</v>
      </c>
      <c r="Q32" s="68"/>
      <c r="R32" s="50"/>
      <c r="S32" s="56"/>
      <c r="T32" s="21"/>
      <c r="U32" s="50"/>
      <c r="V32" s="20">
        <f t="shared" si="2"/>
        <v>2686</v>
      </c>
      <c r="W32" s="21">
        <f t="shared" si="4"/>
        <v>12800</v>
      </c>
      <c r="X32" s="107">
        <v>12000</v>
      </c>
      <c r="Y32" s="46"/>
    </row>
    <row r="33" spans="1:24" s="13" customFormat="1" ht="17.25" customHeight="1" x14ac:dyDescent="0.15">
      <c r="A33" s="12">
        <f t="shared" si="3"/>
        <v>27</v>
      </c>
      <c r="B33" s="122" t="s">
        <v>136</v>
      </c>
      <c r="C33" s="330"/>
      <c r="D33" s="51"/>
      <c r="E33" s="57"/>
      <c r="F33" s="27"/>
      <c r="G33" s="51"/>
      <c r="H33" s="57">
        <v>988</v>
      </c>
      <c r="I33" s="27">
        <v>3134</v>
      </c>
      <c r="J33" s="25">
        <v>5989</v>
      </c>
      <c r="K33" s="26">
        <f t="shared" si="0"/>
        <v>10111</v>
      </c>
      <c r="L33" s="63">
        <v>6091</v>
      </c>
      <c r="M33" s="69">
        <v>6131</v>
      </c>
      <c r="N33" s="25">
        <v>6305</v>
      </c>
      <c r="O33" s="26">
        <f t="shared" si="1"/>
        <v>18527</v>
      </c>
      <c r="P33" s="63">
        <v>3662</v>
      </c>
      <c r="Q33" s="69"/>
      <c r="R33" s="51"/>
      <c r="S33" s="57"/>
      <c r="T33" s="27"/>
      <c r="U33" s="51"/>
      <c r="V33" s="26">
        <f>SUM(P33:U33)</f>
        <v>3662</v>
      </c>
      <c r="W33" s="27">
        <f>+K33+O33+V33</f>
        <v>32300</v>
      </c>
      <c r="X33" s="107">
        <v>31800</v>
      </c>
    </row>
    <row r="34" spans="1:24" s="22" customFormat="1" ht="17.25" customHeight="1" x14ac:dyDescent="0.15">
      <c r="A34" s="322"/>
      <c r="B34" s="127" t="s">
        <v>95</v>
      </c>
      <c r="C34" s="335">
        <f>SUM(C7:C33)</f>
        <v>74</v>
      </c>
      <c r="D34" s="52">
        <f>SUM(D7:D33)</f>
        <v>708</v>
      </c>
      <c r="E34" s="58">
        <f t="shared" ref="E34:J34" si="5">SUM(E7:E33)</f>
        <v>2956</v>
      </c>
      <c r="F34" s="32">
        <f t="shared" si="5"/>
        <v>9601</v>
      </c>
      <c r="G34" s="52">
        <f t="shared" si="5"/>
        <v>25514</v>
      </c>
      <c r="H34" s="58">
        <f t="shared" si="5"/>
        <v>23950</v>
      </c>
      <c r="I34" s="32">
        <f t="shared" si="5"/>
        <v>32244</v>
      </c>
      <c r="J34" s="30">
        <f t="shared" si="5"/>
        <v>39582</v>
      </c>
      <c r="K34" s="31">
        <f>SUM(C34:J34)</f>
        <v>134629</v>
      </c>
      <c r="L34" s="64">
        <f>SUM(L7:L33)</f>
        <v>43937</v>
      </c>
      <c r="M34" s="70">
        <f>SUM(M7:M33)</f>
        <v>68832</v>
      </c>
      <c r="N34" s="30">
        <f>SUM(N7:N33)</f>
        <v>64537</v>
      </c>
      <c r="O34" s="31">
        <f>SUM(L34:N34)</f>
        <v>177306</v>
      </c>
      <c r="P34" s="64">
        <f t="shared" ref="P34:U34" si="6">SUM(P7:P33)</f>
        <v>50154</v>
      </c>
      <c r="Q34" s="70">
        <f t="shared" si="6"/>
        <v>14352</v>
      </c>
      <c r="R34" s="52">
        <f t="shared" si="6"/>
        <v>4532</v>
      </c>
      <c r="S34" s="58">
        <f t="shared" si="6"/>
        <v>3896</v>
      </c>
      <c r="T34" s="32">
        <f t="shared" si="6"/>
        <v>2455</v>
      </c>
      <c r="U34" s="52">
        <f t="shared" si="6"/>
        <v>0</v>
      </c>
      <c r="V34" s="31">
        <f>SUM(P34:U34)</f>
        <v>75389</v>
      </c>
      <c r="W34" s="32">
        <f>+K34+O34+V34</f>
        <v>387324</v>
      </c>
      <c r="X34" s="108">
        <f>SUM(X7:X33)</f>
        <v>383800</v>
      </c>
    </row>
    <row r="35" spans="1:24" s="13" customFormat="1" ht="17.25" customHeight="1" thickBot="1" x14ac:dyDescent="0.2">
      <c r="A35" s="12"/>
      <c r="B35" s="125" t="s">
        <v>51</v>
      </c>
      <c r="C35" s="334"/>
      <c r="D35" s="53"/>
      <c r="E35" s="59"/>
      <c r="F35" s="36">
        <v>15</v>
      </c>
      <c r="G35" s="53">
        <v>230</v>
      </c>
      <c r="H35" s="59">
        <v>674</v>
      </c>
      <c r="I35" s="36">
        <v>732</v>
      </c>
      <c r="J35" s="34">
        <v>421</v>
      </c>
      <c r="K35" s="35">
        <f>SUM(D35:J35)</f>
        <v>2072</v>
      </c>
      <c r="L35" s="65">
        <v>130</v>
      </c>
      <c r="M35" s="71">
        <v>129</v>
      </c>
      <c r="N35" s="34"/>
      <c r="O35" s="35">
        <f t="shared" si="1"/>
        <v>259</v>
      </c>
      <c r="P35" s="65"/>
      <c r="Q35" s="71"/>
      <c r="R35" s="53"/>
      <c r="S35" s="59"/>
      <c r="T35" s="36"/>
      <c r="U35" s="53"/>
      <c r="V35" s="35">
        <f t="shared" si="2"/>
        <v>0</v>
      </c>
      <c r="W35" s="36">
        <f t="shared" si="4"/>
        <v>2331</v>
      </c>
      <c r="X35" s="107">
        <f>+W35</f>
        <v>2331</v>
      </c>
    </row>
    <row r="36" spans="1:24" s="22" customFormat="1" ht="17.25" customHeight="1" x14ac:dyDescent="0.15">
      <c r="A36" s="322"/>
      <c r="B36" s="126" t="s">
        <v>133</v>
      </c>
      <c r="C36" s="336">
        <f>+C35+C34</f>
        <v>74</v>
      </c>
      <c r="D36" s="54">
        <f>+D35+D34</f>
        <v>708</v>
      </c>
      <c r="E36" s="60">
        <f t="shared" ref="E36:V36" si="7">+E35+E34</f>
        <v>2956</v>
      </c>
      <c r="F36" s="41">
        <f t="shared" si="7"/>
        <v>9616</v>
      </c>
      <c r="G36" s="54">
        <f t="shared" si="7"/>
        <v>25744</v>
      </c>
      <c r="H36" s="60">
        <f t="shared" si="7"/>
        <v>24624</v>
      </c>
      <c r="I36" s="41">
        <f t="shared" si="7"/>
        <v>32976</v>
      </c>
      <c r="J36" s="39">
        <f t="shared" si="7"/>
        <v>40003</v>
      </c>
      <c r="K36" s="40">
        <f>+K35+K34</f>
        <v>136701</v>
      </c>
      <c r="L36" s="66">
        <f t="shared" si="7"/>
        <v>44067</v>
      </c>
      <c r="M36" s="72">
        <f t="shared" si="7"/>
        <v>68961</v>
      </c>
      <c r="N36" s="39">
        <f t="shared" si="7"/>
        <v>64537</v>
      </c>
      <c r="O36" s="40">
        <f>+O35+O34</f>
        <v>177565</v>
      </c>
      <c r="P36" s="66">
        <f t="shared" si="7"/>
        <v>50154</v>
      </c>
      <c r="Q36" s="72">
        <f t="shared" si="7"/>
        <v>14352</v>
      </c>
      <c r="R36" s="54">
        <f t="shared" si="7"/>
        <v>4532</v>
      </c>
      <c r="S36" s="60">
        <f t="shared" si="7"/>
        <v>3896</v>
      </c>
      <c r="T36" s="41">
        <f t="shared" si="7"/>
        <v>2455</v>
      </c>
      <c r="U36" s="54">
        <f t="shared" si="7"/>
        <v>0</v>
      </c>
      <c r="V36" s="40">
        <f t="shared" si="7"/>
        <v>75389</v>
      </c>
      <c r="W36" s="41">
        <f>+W35+W34</f>
        <v>389655</v>
      </c>
      <c r="X36" s="107">
        <f>+X34+X35</f>
        <v>386131</v>
      </c>
    </row>
    <row r="37" spans="1:24" x14ac:dyDescent="0.15">
      <c r="X37" s="110"/>
    </row>
    <row r="38" spans="1:24" x14ac:dyDescent="0.15">
      <c r="W38" s="315"/>
    </row>
  </sheetData>
  <mergeCells count="15">
    <mergeCell ref="B2:W2"/>
    <mergeCell ref="V3:W3"/>
    <mergeCell ref="B4:B6"/>
    <mergeCell ref="L4:O4"/>
    <mergeCell ref="P4:V4"/>
    <mergeCell ref="W4:W6"/>
    <mergeCell ref="D5:F5"/>
    <mergeCell ref="G5:I5"/>
    <mergeCell ref="K5:K6"/>
    <mergeCell ref="C4:K4"/>
    <mergeCell ref="L5:M5"/>
    <mergeCell ref="O5:O6"/>
    <mergeCell ref="P5:Q5"/>
    <mergeCell ref="R5:T5"/>
    <mergeCell ref="V5:V6"/>
  </mergeCells>
  <phoneticPr fontId="2"/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V21"/>
  <sheetViews>
    <sheetView showZero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12" sqref="K12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152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29</v>
      </c>
      <c r="F7" s="272">
        <v>57</v>
      </c>
      <c r="G7" s="273">
        <v>68</v>
      </c>
      <c r="H7" s="274">
        <v>29</v>
      </c>
      <c r="I7" s="275">
        <f t="shared" ref="I7:I19" si="0">SUM(B7:H7)</f>
        <v>183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183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>
        <v>15</v>
      </c>
      <c r="E8" s="278">
        <v>88</v>
      </c>
      <c r="F8" s="279">
        <v>74</v>
      </c>
      <c r="G8" s="280">
        <v>32</v>
      </c>
      <c r="H8" s="281">
        <v>1</v>
      </c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/>
      <c r="F9" s="279">
        <v>34</v>
      </c>
      <c r="G9" s="280">
        <v>48</v>
      </c>
      <c r="H9" s="281">
        <v>18</v>
      </c>
      <c r="I9" s="282">
        <f t="shared" si="0"/>
        <v>100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>
        <v>23</v>
      </c>
      <c r="F10" s="279">
        <v>66</v>
      </c>
      <c r="G10" s="280">
        <v>36</v>
      </c>
      <c r="H10" s="281">
        <v>5</v>
      </c>
      <c r="I10" s="282">
        <f t="shared" si="0"/>
        <v>130</v>
      </c>
      <c r="J10" s="283"/>
      <c r="K10" s="284"/>
      <c r="L10" s="281"/>
      <c r="M10" s="282">
        <f t="shared" si="1"/>
        <v>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130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42</v>
      </c>
      <c r="F11" s="279">
        <v>59</v>
      </c>
      <c r="G11" s="280">
        <v>54</v>
      </c>
      <c r="H11" s="281">
        <v>26</v>
      </c>
      <c r="I11" s="282">
        <f t="shared" si="0"/>
        <v>181</v>
      </c>
      <c r="J11" s="283">
        <v>10</v>
      </c>
      <c r="K11" s="284">
        <v>4</v>
      </c>
      <c r="L11" s="281"/>
      <c r="M11" s="282">
        <f t="shared" si="1"/>
        <v>14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195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>
        <v>6</v>
      </c>
      <c r="F12" s="279">
        <v>58</v>
      </c>
      <c r="G12" s="280">
        <v>20</v>
      </c>
      <c r="H12" s="281">
        <v>65</v>
      </c>
      <c r="I12" s="282">
        <f t="shared" si="0"/>
        <v>149</v>
      </c>
      <c r="J12" s="283">
        <v>1</v>
      </c>
      <c r="K12" s="284"/>
      <c r="L12" s="281"/>
      <c r="M12" s="282">
        <f t="shared" si="1"/>
        <v>1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150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>
        <v>42</v>
      </c>
      <c r="F13" s="279">
        <v>127</v>
      </c>
      <c r="G13" s="280">
        <v>85</v>
      </c>
      <c r="H13" s="281">
        <v>12</v>
      </c>
      <c r="I13" s="282">
        <f t="shared" si="0"/>
        <v>266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266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2</v>
      </c>
      <c r="G14" s="287">
        <v>114</v>
      </c>
      <c r="H14" s="288">
        <v>50</v>
      </c>
      <c r="I14" s="289">
        <f t="shared" si="0"/>
        <v>166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166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24</v>
      </c>
      <c r="G15" s="280">
        <v>91</v>
      </c>
      <c r="H15" s="281">
        <v>23</v>
      </c>
      <c r="I15" s="282">
        <f t="shared" si="0"/>
        <v>138</v>
      </c>
      <c r="J15" s="283"/>
      <c r="K15" s="284"/>
      <c r="L15" s="281"/>
      <c r="M15" s="282">
        <f t="shared" si="1"/>
        <v>0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138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45</v>
      </c>
      <c r="G16" s="280">
        <v>17</v>
      </c>
      <c r="H16" s="281">
        <v>62</v>
      </c>
      <c r="I16" s="282">
        <f t="shared" si="0"/>
        <v>124</v>
      </c>
      <c r="J16" s="283">
        <v>2</v>
      </c>
      <c r="K16" s="284"/>
      <c r="L16" s="281"/>
      <c r="M16" s="282">
        <f t="shared" si="1"/>
        <v>2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126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>
        <v>18</v>
      </c>
      <c r="G17" s="280">
        <v>23</v>
      </c>
      <c r="H17" s="281">
        <v>7</v>
      </c>
      <c r="I17" s="282">
        <f t="shared" si="0"/>
        <v>48</v>
      </c>
      <c r="J17" s="283">
        <v>15</v>
      </c>
      <c r="K17" s="284">
        <v>7</v>
      </c>
      <c r="L17" s="281"/>
      <c r="M17" s="282">
        <f t="shared" si="1"/>
        <v>22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70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110</v>
      </c>
      <c r="G18" s="280">
        <v>48</v>
      </c>
      <c r="H18" s="281">
        <v>37</v>
      </c>
      <c r="I18" s="282">
        <f t="shared" si="0"/>
        <v>195</v>
      </c>
      <c r="J18" s="283">
        <v>28</v>
      </c>
      <c r="K18" s="284">
        <v>74</v>
      </c>
      <c r="L18" s="281"/>
      <c r="M18" s="282">
        <f t="shared" si="1"/>
        <v>102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297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96</v>
      </c>
      <c r="H19" s="281">
        <v>86</v>
      </c>
      <c r="I19" s="282">
        <f t="shared" si="0"/>
        <v>182</v>
      </c>
      <c r="J19" s="283">
        <v>74</v>
      </c>
      <c r="K19" s="284">
        <v>44</v>
      </c>
      <c r="L19" s="281"/>
      <c r="M19" s="282">
        <f t="shared" si="1"/>
        <v>118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300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15</v>
      </c>
      <c r="E20" s="292">
        <f t="shared" si="4"/>
        <v>230</v>
      </c>
      <c r="F20" s="293">
        <f t="shared" si="4"/>
        <v>674</v>
      </c>
      <c r="G20" s="294">
        <f t="shared" si="4"/>
        <v>732</v>
      </c>
      <c r="H20" s="295">
        <f t="shared" si="4"/>
        <v>421</v>
      </c>
      <c r="I20" s="296">
        <f t="shared" si="4"/>
        <v>2072</v>
      </c>
      <c r="J20" s="297">
        <f t="shared" si="4"/>
        <v>130</v>
      </c>
      <c r="K20" s="298">
        <f t="shared" si="4"/>
        <v>129</v>
      </c>
      <c r="L20" s="295">
        <f t="shared" si="4"/>
        <v>0</v>
      </c>
      <c r="M20" s="296">
        <f t="shared" si="4"/>
        <v>259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2331</v>
      </c>
      <c r="V20" s="192">
        <f>SUM(V7:V19)</f>
        <v>0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62" right="0.19685039370078741" top="1.1399999999999999" bottom="0.19685039370078741" header="0.19685039370078741" footer="0.27559055118110237"/>
  <pageSetup paperSize="9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38"/>
  <sheetViews>
    <sheetView showZero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W25" sqref="W25"/>
    </sheetView>
  </sheetViews>
  <sheetFormatPr defaultRowHeight="13.5" x14ac:dyDescent="0.15"/>
  <cols>
    <col min="1" max="1" width="4.75" customWidth="1"/>
    <col min="2" max="2" width="14.125" style="123" customWidth="1"/>
    <col min="3" max="3" width="4.875" customWidth="1"/>
    <col min="4" max="6" width="7.125" customWidth="1"/>
    <col min="7" max="9" width="8.125" customWidth="1"/>
    <col min="10" max="10" width="8.625" customWidth="1"/>
    <col min="11" max="13" width="8.125" customWidth="1"/>
    <col min="14" max="14" width="8.625" customWidth="1"/>
    <col min="15" max="17" width="8.125" customWidth="1"/>
    <col min="18" max="19" width="7.125" customWidth="1"/>
    <col min="20" max="20" width="5.375" customWidth="1"/>
    <col min="21" max="22" width="8.625" customWidth="1"/>
    <col min="23" max="23" width="9.75" customWidth="1"/>
  </cols>
  <sheetData>
    <row r="1" spans="1:23" ht="17.25" x14ac:dyDescent="0.2">
      <c r="B1" s="119"/>
    </row>
    <row r="2" spans="1:23" ht="20.100000000000001" customHeight="1" x14ac:dyDescent="0.2">
      <c r="B2" s="543" t="s">
        <v>130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</row>
    <row r="3" spans="1:23" ht="20.100000000000001" customHeight="1" x14ac:dyDescent="0.15">
      <c r="A3" s="11"/>
      <c r="B3" s="1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44" t="s">
        <v>1</v>
      </c>
      <c r="V3" s="544"/>
    </row>
    <row r="4" spans="1:23" s="13" customFormat="1" ht="17.25" customHeight="1" x14ac:dyDescent="0.15">
      <c r="A4" s="12"/>
      <c r="B4" s="545" t="s">
        <v>96</v>
      </c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3"/>
      <c r="V4" s="554" t="s">
        <v>17</v>
      </c>
    </row>
    <row r="5" spans="1:23" s="13" customFormat="1" ht="17.25" customHeight="1" x14ac:dyDescent="0.15">
      <c r="A5" s="12"/>
      <c r="B5" s="546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124" t="s">
        <v>93</v>
      </c>
      <c r="U5" s="557" t="s">
        <v>48</v>
      </c>
      <c r="V5" s="554"/>
      <c r="W5" s="267" t="s">
        <v>132</v>
      </c>
    </row>
    <row r="6" spans="1:23" s="13" customFormat="1" ht="17.25" customHeight="1" x14ac:dyDescent="0.15">
      <c r="A6" s="12"/>
      <c r="B6" s="547"/>
      <c r="C6" s="75" t="s">
        <v>2</v>
      </c>
      <c r="D6" s="76" t="s">
        <v>135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557"/>
      <c r="V6" s="554"/>
    </row>
    <row r="7" spans="1:23" s="13" customFormat="1" ht="17.25" customHeight="1" x14ac:dyDescent="0.15">
      <c r="A7" s="12">
        <v>1</v>
      </c>
      <c r="B7" s="121" t="s">
        <v>121</v>
      </c>
      <c r="C7" s="50"/>
      <c r="D7" s="56"/>
      <c r="E7" s="21"/>
      <c r="F7" s="50"/>
      <c r="G7" s="56">
        <v>1000</v>
      </c>
      <c r="H7" s="21"/>
      <c r="I7" s="19"/>
      <c r="J7" s="20">
        <f t="shared" ref="J7:J35" si="0">SUM(C7:I7)</f>
        <v>1000</v>
      </c>
      <c r="K7" s="62"/>
      <c r="L7" s="68"/>
      <c r="M7" s="19"/>
      <c r="N7" s="20">
        <f>SUM(K7:M7)</f>
        <v>0</v>
      </c>
      <c r="O7" s="62"/>
      <c r="P7" s="68"/>
      <c r="Q7" s="50"/>
      <c r="R7" s="56"/>
      <c r="S7" s="21"/>
      <c r="T7" s="50"/>
      <c r="U7" s="20">
        <f>SUM(O7:T7)</f>
        <v>0</v>
      </c>
      <c r="V7" s="21">
        <f>+J7+N7+U7</f>
        <v>1000</v>
      </c>
      <c r="W7" s="107">
        <v>1000</v>
      </c>
    </row>
    <row r="8" spans="1:23" s="13" customFormat="1" ht="17.25" customHeight="1" x14ac:dyDescent="0.15">
      <c r="A8" s="12">
        <f>+A7+1</f>
        <v>2</v>
      </c>
      <c r="B8" s="121" t="s">
        <v>19</v>
      </c>
      <c r="C8" s="50"/>
      <c r="D8" s="56"/>
      <c r="E8" s="21"/>
      <c r="F8" s="50">
        <v>3044</v>
      </c>
      <c r="G8" s="56">
        <v>2501</v>
      </c>
      <c r="H8" s="21">
        <v>1570</v>
      </c>
      <c r="I8" s="19">
        <v>819</v>
      </c>
      <c r="J8" s="20">
        <f>SUM(C8:I8)</f>
        <v>7934</v>
      </c>
      <c r="K8" s="62">
        <v>266</v>
      </c>
      <c r="L8" s="68"/>
      <c r="M8" s="19"/>
      <c r="N8" s="20">
        <f t="shared" ref="N8:N35" si="1">SUM(K8:M8)</f>
        <v>266</v>
      </c>
      <c r="O8" s="62"/>
      <c r="P8" s="68"/>
      <c r="Q8" s="50"/>
      <c r="R8" s="56"/>
      <c r="S8" s="21"/>
      <c r="T8" s="50"/>
      <c r="U8" s="20">
        <f t="shared" ref="U8:U35" si="2">SUM(O8:T8)</f>
        <v>0</v>
      </c>
      <c r="V8" s="21">
        <f>+J8+N8+U8</f>
        <v>8200</v>
      </c>
      <c r="W8" s="107">
        <v>8200</v>
      </c>
    </row>
    <row r="9" spans="1:23" s="13" customFormat="1" ht="17.25" customHeight="1" x14ac:dyDescent="0.15">
      <c r="A9" s="12">
        <f t="shared" ref="A9:A33" si="3">+A8+1</f>
        <v>3</v>
      </c>
      <c r="B9" s="121" t="s">
        <v>21</v>
      </c>
      <c r="C9" s="50"/>
      <c r="D9" s="56"/>
      <c r="E9" s="21"/>
      <c r="F9" s="50">
        <v>255</v>
      </c>
      <c r="G9" s="56">
        <v>1385</v>
      </c>
      <c r="H9" s="21">
        <v>355</v>
      </c>
      <c r="I9" s="19">
        <v>110</v>
      </c>
      <c r="J9" s="20">
        <f t="shared" si="0"/>
        <v>2105</v>
      </c>
      <c r="K9" s="62">
        <v>397</v>
      </c>
      <c r="L9" s="68">
        <v>1555</v>
      </c>
      <c r="M9" s="19">
        <v>1737</v>
      </c>
      <c r="N9" s="20">
        <f t="shared" si="1"/>
        <v>3689</v>
      </c>
      <c r="O9" s="62">
        <v>7640</v>
      </c>
      <c r="P9" s="68">
        <v>5201</v>
      </c>
      <c r="Q9" s="50">
        <v>3101</v>
      </c>
      <c r="R9" s="56">
        <v>522</v>
      </c>
      <c r="S9" s="21"/>
      <c r="T9" s="50"/>
      <c r="U9" s="20">
        <f t="shared" si="2"/>
        <v>16464</v>
      </c>
      <c r="V9" s="21">
        <f t="shared" ref="V9:V35" si="4">+J9+N9+U9</f>
        <v>22258</v>
      </c>
      <c r="W9" s="107">
        <v>22258</v>
      </c>
    </row>
    <row r="10" spans="1:23" s="13" customFormat="1" ht="17.25" customHeight="1" x14ac:dyDescent="0.15">
      <c r="A10" s="12">
        <f t="shared" si="3"/>
        <v>4</v>
      </c>
      <c r="B10" s="121" t="s">
        <v>91</v>
      </c>
      <c r="C10" s="50"/>
      <c r="D10" s="56"/>
      <c r="E10" s="21"/>
      <c r="F10" s="50"/>
      <c r="G10" s="56"/>
      <c r="H10" s="21"/>
      <c r="I10" s="19"/>
      <c r="J10" s="20">
        <f t="shared" si="0"/>
        <v>0</v>
      </c>
      <c r="K10" s="62"/>
      <c r="L10" s="68"/>
      <c r="M10" s="19">
        <v>1400</v>
      </c>
      <c r="N10" s="20">
        <f t="shared" si="1"/>
        <v>1400</v>
      </c>
      <c r="O10" s="62">
        <v>1400</v>
      </c>
      <c r="P10" s="68">
        <v>1400</v>
      </c>
      <c r="Q10" s="50"/>
      <c r="R10" s="56"/>
      <c r="S10" s="21"/>
      <c r="T10" s="50"/>
      <c r="U10" s="20">
        <f t="shared" si="2"/>
        <v>2800</v>
      </c>
      <c r="V10" s="21">
        <f t="shared" si="4"/>
        <v>4200</v>
      </c>
      <c r="W10" s="107">
        <v>4200</v>
      </c>
    </row>
    <row r="11" spans="1:23" s="13" customFormat="1" ht="17.25" customHeight="1" x14ac:dyDescent="0.15">
      <c r="A11" s="12">
        <f t="shared" si="3"/>
        <v>5</v>
      </c>
      <c r="B11" s="121" t="s">
        <v>92</v>
      </c>
      <c r="C11" s="50"/>
      <c r="D11" s="56"/>
      <c r="E11" s="21"/>
      <c r="F11" s="50"/>
      <c r="G11" s="56">
        <v>1500</v>
      </c>
      <c r="H11" s="21">
        <v>708</v>
      </c>
      <c r="I11" s="19"/>
      <c r="J11" s="20">
        <f t="shared" si="0"/>
        <v>2208</v>
      </c>
      <c r="K11" s="62"/>
      <c r="L11" s="68"/>
      <c r="M11" s="19"/>
      <c r="N11" s="20">
        <f t="shared" si="1"/>
        <v>0</v>
      </c>
      <c r="O11" s="62">
        <v>92</v>
      </c>
      <c r="P11" s="68"/>
      <c r="Q11" s="50"/>
      <c r="R11" s="56"/>
      <c r="S11" s="21"/>
      <c r="T11" s="50"/>
      <c r="U11" s="20">
        <f t="shared" si="2"/>
        <v>92</v>
      </c>
      <c r="V11" s="21">
        <f t="shared" si="4"/>
        <v>2300</v>
      </c>
      <c r="W11" s="107">
        <v>2300</v>
      </c>
    </row>
    <row r="12" spans="1:23" s="13" customFormat="1" ht="17.25" customHeight="1" x14ac:dyDescent="0.15">
      <c r="A12" s="12">
        <f t="shared" si="3"/>
        <v>6</v>
      </c>
      <c r="B12" s="121" t="s">
        <v>98</v>
      </c>
      <c r="C12" s="50">
        <v>332</v>
      </c>
      <c r="D12" s="56">
        <v>538</v>
      </c>
      <c r="E12" s="21">
        <v>3559</v>
      </c>
      <c r="F12" s="50">
        <v>5770</v>
      </c>
      <c r="G12" s="56">
        <v>6947</v>
      </c>
      <c r="H12" s="21">
        <v>6534</v>
      </c>
      <c r="I12" s="19">
        <v>3111</v>
      </c>
      <c r="J12" s="20">
        <f t="shared" si="0"/>
        <v>26791</v>
      </c>
      <c r="K12" s="62">
        <v>1725</v>
      </c>
      <c r="L12" s="68">
        <v>2635</v>
      </c>
      <c r="M12" s="19">
        <v>4433</v>
      </c>
      <c r="N12" s="20">
        <f t="shared" si="1"/>
        <v>8793</v>
      </c>
      <c r="O12" s="62">
        <v>5704</v>
      </c>
      <c r="P12" s="68">
        <v>1012</v>
      </c>
      <c r="Q12" s="50"/>
      <c r="R12" s="56"/>
      <c r="S12" s="21"/>
      <c r="T12" s="50"/>
      <c r="U12" s="20">
        <f t="shared" si="2"/>
        <v>6716</v>
      </c>
      <c r="V12" s="21">
        <f t="shared" si="4"/>
        <v>42300</v>
      </c>
      <c r="W12" s="107">
        <v>42300</v>
      </c>
    </row>
    <row r="13" spans="1:23" s="13" customFormat="1" ht="17.25" customHeight="1" x14ac:dyDescent="0.15">
      <c r="A13" s="12">
        <f t="shared" si="3"/>
        <v>7</v>
      </c>
      <c r="B13" s="129" t="s">
        <v>24</v>
      </c>
      <c r="C13" s="130"/>
      <c r="D13" s="131"/>
      <c r="E13" s="132"/>
      <c r="F13" s="130"/>
      <c r="G13" s="131">
        <v>542</v>
      </c>
      <c r="H13" s="132">
        <v>279</v>
      </c>
      <c r="I13" s="133"/>
      <c r="J13" s="134">
        <f t="shared" si="0"/>
        <v>821</v>
      </c>
      <c r="K13" s="135"/>
      <c r="L13" s="136">
        <v>30</v>
      </c>
      <c r="M13" s="133">
        <v>48</v>
      </c>
      <c r="N13" s="134">
        <f t="shared" si="1"/>
        <v>78</v>
      </c>
      <c r="O13" s="135">
        <v>1908</v>
      </c>
      <c r="P13" s="136">
        <v>743</v>
      </c>
      <c r="Q13" s="130"/>
      <c r="R13" s="131"/>
      <c r="S13" s="132"/>
      <c r="T13" s="130"/>
      <c r="U13" s="134">
        <f t="shared" si="2"/>
        <v>2651</v>
      </c>
      <c r="V13" s="132">
        <f t="shared" si="4"/>
        <v>3550</v>
      </c>
      <c r="W13" s="107">
        <v>3550</v>
      </c>
    </row>
    <row r="14" spans="1:23" s="13" customFormat="1" ht="17.25" customHeight="1" x14ac:dyDescent="0.15">
      <c r="A14" s="145">
        <f t="shared" si="3"/>
        <v>8</v>
      </c>
      <c r="B14" s="146" t="s">
        <v>134</v>
      </c>
      <c r="C14" s="147"/>
      <c r="D14" s="148"/>
      <c r="E14" s="149"/>
      <c r="F14" s="147"/>
      <c r="G14" s="148"/>
      <c r="H14" s="149"/>
      <c r="I14" s="150"/>
      <c r="J14" s="92">
        <f t="shared" si="0"/>
        <v>0</v>
      </c>
      <c r="K14" s="151"/>
      <c r="L14" s="152"/>
      <c r="M14" s="150"/>
      <c r="N14" s="92">
        <f t="shared" si="1"/>
        <v>0</v>
      </c>
      <c r="O14" s="151"/>
      <c r="P14" s="152"/>
      <c r="Q14" s="147"/>
      <c r="R14" s="148"/>
      <c r="S14" s="149"/>
      <c r="T14" s="147"/>
      <c r="U14" s="92">
        <f t="shared" si="2"/>
        <v>0</v>
      </c>
      <c r="V14" s="149">
        <f t="shared" si="4"/>
        <v>0</v>
      </c>
    </row>
    <row r="15" spans="1:23" s="13" customFormat="1" ht="17.25" customHeight="1" x14ac:dyDescent="0.15">
      <c r="A15" s="12">
        <f t="shared" si="3"/>
        <v>9</v>
      </c>
      <c r="B15" s="121" t="s">
        <v>26</v>
      </c>
      <c r="C15" s="50"/>
      <c r="D15" s="56"/>
      <c r="E15" s="21">
        <v>165</v>
      </c>
      <c r="F15" s="50">
        <v>288</v>
      </c>
      <c r="G15" s="56">
        <v>1974</v>
      </c>
      <c r="H15" s="21">
        <v>727</v>
      </c>
      <c r="I15" s="19">
        <v>372</v>
      </c>
      <c r="J15" s="20">
        <f t="shared" si="0"/>
        <v>3526</v>
      </c>
      <c r="K15" s="62">
        <v>326</v>
      </c>
      <c r="L15" s="68">
        <v>2827</v>
      </c>
      <c r="M15" s="19">
        <v>7790</v>
      </c>
      <c r="N15" s="20">
        <f t="shared" si="1"/>
        <v>10943</v>
      </c>
      <c r="O15" s="62">
        <v>8229</v>
      </c>
      <c r="P15" s="68">
        <v>1402</v>
      </c>
      <c r="Q15" s="50"/>
      <c r="R15" s="56"/>
      <c r="S15" s="21"/>
      <c r="T15" s="50"/>
      <c r="U15" s="20">
        <f t="shared" si="2"/>
        <v>9631</v>
      </c>
      <c r="V15" s="21">
        <f t="shared" si="4"/>
        <v>24100</v>
      </c>
      <c r="W15" s="107">
        <v>24100</v>
      </c>
    </row>
    <row r="16" spans="1:23" s="13" customFormat="1" ht="17.25" customHeight="1" x14ac:dyDescent="0.15">
      <c r="A16" s="12">
        <f t="shared" si="3"/>
        <v>10</v>
      </c>
      <c r="B16" s="121" t="s">
        <v>27</v>
      </c>
      <c r="C16" s="50"/>
      <c r="D16" s="56"/>
      <c r="E16" s="21"/>
      <c r="F16" s="50"/>
      <c r="G16" s="56"/>
      <c r="H16" s="21"/>
      <c r="I16" s="19"/>
      <c r="J16" s="20">
        <f t="shared" si="0"/>
        <v>0</v>
      </c>
      <c r="K16" s="62"/>
      <c r="L16" s="68"/>
      <c r="M16" s="19">
        <v>892</v>
      </c>
      <c r="N16" s="20">
        <f t="shared" si="1"/>
        <v>892</v>
      </c>
      <c r="O16" s="62">
        <v>3485</v>
      </c>
      <c r="P16" s="68">
        <v>1558</v>
      </c>
      <c r="Q16" s="50">
        <v>773</v>
      </c>
      <c r="R16" s="56"/>
      <c r="S16" s="21"/>
      <c r="T16" s="50"/>
      <c r="U16" s="20">
        <f t="shared" si="2"/>
        <v>5816</v>
      </c>
      <c r="V16" s="21">
        <f t="shared" si="4"/>
        <v>6708</v>
      </c>
      <c r="W16" s="107">
        <v>6708</v>
      </c>
    </row>
    <row r="17" spans="1:24" s="13" customFormat="1" ht="17.25" customHeight="1" x14ac:dyDescent="0.15">
      <c r="A17" s="12">
        <f t="shared" si="3"/>
        <v>11</v>
      </c>
      <c r="B17" s="121" t="s">
        <v>28</v>
      </c>
      <c r="C17" s="50"/>
      <c r="D17" s="56"/>
      <c r="E17" s="21"/>
      <c r="F17" s="50">
        <v>451</v>
      </c>
      <c r="G17" s="56">
        <v>2087</v>
      </c>
      <c r="H17" s="21">
        <v>2873</v>
      </c>
      <c r="I17" s="19">
        <v>2706</v>
      </c>
      <c r="J17" s="20">
        <f t="shared" si="0"/>
        <v>8117</v>
      </c>
      <c r="K17" s="62">
        <v>2364</v>
      </c>
      <c r="L17" s="68">
        <v>4746</v>
      </c>
      <c r="M17" s="19">
        <v>1492</v>
      </c>
      <c r="N17" s="20">
        <f t="shared" si="1"/>
        <v>8602</v>
      </c>
      <c r="O17" s="62"/>
      <c r="P17" s="68"/>
      <c r="Q17" s="50"/>
      <c r="R17" s="56"/>
      <c r="S17" s="21"/>
      <c r="T17" s="50"/>
      <c r="U17" s="20">
        <f t="shared" si="2"/>
        <v>0</v>
      </c>
      <c r="V17" s="21">
        <f t="shared" si="4"/>
        <v>16719</v>
      </c>
      <c r="W17" s="107">
        <v>16719</v>
      </c>
    </row>
    <row r="18" spans="1:24" s="22" customFormat="1" ht="17.25" customHeight="1" x14ac:dyDescent="0.15">
      <c r="A18" s="12">
        <f t="shared" si="3"/>
        <v>12</v>
      </c>
      <c r="B18" s="121" t="s">
        <v>97</v>
      </c>
      <c r="C18" s="50"/>
      <c r="D18" s="56"/>
      <c r="E18" s="21">
        <v>26</v>
      </c>
      <c r="F18" s="50">
        <v>435</v>
      </c>
      <c r="G18" s="56">
        <v>410</v>
      </c>
      <c r="H18" s="21">
        <v>873</v>
      </c>
      <c r="I18" s="19">
        <v>414</v>
      </c>
      <c r="J18" s="20">
        <f t="shared" si="0"/>
        <v>2158</v>
      </c>
      <c r="K18" s="62">
        <v>1097</v>
      </c>
      <c r="L18" s="68">
        <v>3074</v>
      </c>
      <c r="M18" s="19">
        <v>2322</v>
      </c>
      <c r="N18" s="20">
        <f t="shared" si="1"/>
        <v>6493</v>
      </c>
      <c r="O18" s="62">
        <v>2924</v>
      </c>
      <c r="P18" s="68">
        <v>1925</v>
      </c>
      <c r="Q18" s="50"/>
      <c r="R18" s="56"/>
      <c r="S18" s="21"/>
      <c r="T18" s="50"/>
      <c r="U18" s="20">
        <f t="shared" si="2"/>
        <v>4849</v>
      </c>
      <c r="V18" s="21">
        <f t="shared" si="4"/>
        <v>13500</v>
      </c>
      <c r="W18" s="107">
        <v>13500</v>
      </c>
    </row>
    <row r="19" spans="1:24" s="13" customFormat="1" ht="17.25" customHeight="1" x14ac:dyDescent="0.15">
      <c r="A19" s="12">
        <f t="shared" si="3"/>
        <v>13</v>
      </c>
      <c r="B19" s="121" t="s">
        <v>99</v>
      </c>
      <c r="C19" s="50"/>
      <c r="D19" s="56"/>
      <c r="E19" s="21">
        <v>85</v>
      </c>
      <c r="F19" s="50">
        <v>2139</v>
      </c>
      <c r="G19" s="56">
        <v>1911</v>
      </c>
      <c r="H19" s="21">
        <v>2788</v>
      </c>
      <c r="I19" s="19">
        <v>455</v>
      </c>
      <c r="J19" s="20">
        <f t="shared" si="0"/>
        <v>7378</v>
      </c>
      <c r="K19" s="62">
        <v>899</v>
      </c>
      <c r="L19" s="68">
        <v>2631</v>
      </c>
      <c r="M19" s="19">
        <v>7164</v>
      </c>
      <c r="N19" s="20">
        <f t="shared" si="1"/>
        <v>10694</v>
      </c>
      <c r="O19" s="62">
        <f>10168</f>
        <v>10168</v>
      </c>
      <c r="P19" s="68">
        <v>10101</v>
      </c>
      <c r="Q19" s="50">
        <v>5679</v>
      </c>
      <c r="R19" s="56">
        <v>4109</v>
      </c>
      <c r="S19" s="21">
        <v>2690</v>
      </c>
      <c r="T19" s="50"/>
      <c r="U19" s="20">
        <f t="shared" si="2"/>
        <v>32747</v>
      </c>
      <c r="V19" s="21">
        <f t="shared" si="4"/>
        <v>50819</v>
      </c>
      <c r="W19" s="155">
        <v>49800</v>
      </c>
    </row>
    <row r="20" spans="1:24" s="13" customFormat="1" ht="17.25" customHeight="1" x14ac:dyDescent="0.15">
      <c r="A20" s="12">
        <f t="shared" si="3"/>
        <v>14</v>
      </c>
      <c r="B20" s="129" t="s">
        <v>31</v>
      </c>
      <c r="C20" s="130"/>
      <c r="D20" s="131"/>
      <c r="E20" s="132">
        <v>31</v>
      </c>
      <c r="F20" s="130">
        <v>390</v>
      </c>
      <c r="G20" s="131">
        <v>540</v>
      </c>
      <c r="H20" s="132">
        <v>243</v>
      </c>
      <c r="I20" s="133">
        <v>111</v>
      </c>
      <c r="J20" s="134">
        <f t="shared" si="0"/>
        <v>1315</v>
      </c>
      <c r="K20" s="135">
        <v>404</v>
      </c>
      <c r="L20" s="136">
        <v>721</v>
      </c>
      <c r="M20" s="133">
        <v>2023</v>
      </c>
      <c r="N20" s="134">
        <f t="shared" si="1"/>
        <v>3148</v>
      </c>
      <c r="O20" s="135">
        <v>2037</v>
      </c>
      <c r="P20" s="136"/>
      <c r="Q20" s="130"/>
      <c r="R20" s="131"/>
      <c r="S20" s="132"/>
      <c r="T20" s="130"/>
      <c r="U20" s="134">
        <f t="shared" si="2"/>
        <v>2037</v>
      </c>
      <c r="V20" s="132">
        <f t="shared" si="4"/>
        <v>6500</v>
      </c>
      <c r="W20" s="107">
        <v>6500</v>
      </c>
    </row>
    <row r="21" spans="1:24" s="13" customFormat="1" ht="17.25" customHeight="1" x14ac:dyDescent="0.15">
      <c r="A21" s="266">
        <f t="shared" si="3"/>
        <v>15</v>
      </c>
      <c r="B21" s="129" t="s">
        <v>34</v>
      </c>
      <c r="C21" s="50"/>
      <c r="D21" s="56"/>
      <c r="E21" s="280">
        <v>36</v>
      </c>
      <c r="F21" s="50">
        <v>786</v>
      </c>
      <c r="G21" s="56">
        <v>987</v>
      </c>
      <c r="H21" s="21">
        <v>1542</v>
      </c>
      <c r="I21" s="19">
        <v>699</v>
      </c>
      <c r="J21" s="20">
        <f t="shared" si="0"/>
        <v>4050</v>
      </c>
      <c r="K21" s="62">
        <v>607</v>
      </c>
      <c r="L21" s="68">
        <v>1948</v>
      </c>
      <c r="M21" s="19">
        <v>3596</v>
      </c>
      <c r="N21" s="134">
        <f t="shared" si="1"/>
        <v>6151</v>
      </c>
      <c r="O21" s="62">
        <v>4183</v>
      </c>
      <c r="P21" s="68">
        <v>1639</v>
      </c>
      <c r="Q21" s="50">
        <v>675</v>
      </c>
      <c r="R21" s="56">
        <v>50</v>
      </c>
      <c r="S21" s="21">
        <v>11</v>
      </c>
      <c r="T21" s="50">
        <v>1</v>
      </c>
      <c r="U21" s="20">
        <f t="shared" si="2"/>
        <v>6559</v>
      </c>
      <c r="V21" s="21">
        <f t="shared" si="4"/>
        <v>16760</v>
      </c>
      <c r="W21" s="107">
        <v>16760</v>
      </c>
    </row>
    <row r="22" spans="1:24" s="13" customFormat="1" ht="17.25" customHeight="1" x14ac:dyDescent="0.15">
      <c r="A22" s="12">
        <f t="shared" si="3"/>
        <v>16</v>
      </c>
      <c r="B22" s="121" t="s">
        <v>89</v>
      </c>
      <c r="C22" s="130"/>
      <c r="D22" s="131"/>
      <c r="E22" s="132"/>
      <c r="F22" s="130"/>
      <c r="G22" s="131"/>
      <c r="H22" s="132"/>
      <c r="I22" s="19"/>
      <c r="J22" s="20">
        <f t="shared" ref="J22:J30" si="5">SUM(C22:I22)</f>
        <v>0</v>
      </c>
      <c r="K22" s="62"/>
      <c r="L22" s="68"/>
      <c r="M22" s="19"/>
      <c r="N22" s="20">
        <f>SUM(K22:M22)</f>
        <v>0</v>
      </c>
      <c r="O22" s="62">
        <v>1000</v>
      </c>
      <c r="P22" s="68"/>
      <c r="Q22" s="50"/>
      <c r="R22" s="56"/>
      <c r="S22" s="21"/>
      <c r="T22" s="50"/>
      <c r="U22" s="20">
        <f>SUM(O22:T22)</f>
        <v>1000</v>
      </c>
      <c r="V22" s="21">
        <f>+J22+N22+U22</f>
        <v>1000</v>
      </c>
      <c r="W22" s="107">
        <v>1000</v>
      </c>
    </row>
    <row r="23" spans="1:24" s="13" customFormat="1" ht="17.25" customHeight="1" x14ac:dyDescent="0.15">
      <c r="A23" s="12">
        <f t="shared" si="3"/>
        <v>17</v>
      </c>
      <c r="B23" s="121" t="s">
        <v>90</v>
      </c>
      <c r="C23" s="130"/>
      <c r="D23" s="131"/>
      <c r="E23" s="132"/>
      <c r="F23" s="130"/>
      <c r="G23" s="131"/>
      <c r="H23" s="132"/>
      <c r="I23" s="19"/>
      <c r="J23" s="20">
        <f t="shared" si="5"/>
        <v>0</v>
      </c>
      <c r="K23" s="62">
        <v>500</v>
      </c>
      <c r="L23" s="68"/>
      <c r="M23" s="19"/>
      <c r="N23" s="20">
        <f>SUM(K23:M23)</f>
        <v>500</v>
      </c>
      <c r="O23" s="316"/>
      <c r="P23" s="68">
        <v>500</v>
      </c>
      <c r="Q23" s="50"/>
      <c r="R23" s="56"/>
      <c r="S23" s="21"/>
      <c r="T23" s="50"/>
      <c r="U23" s="20">
        <f>SUM(O23:T23)</f>
        <v>500</v>
      </c>
      <c r="V23" s="21">
        <f>+J23+N23+U23</f>
        <v>1000</v>
      </c>
      <c r="W23" s="107">
        <v>1000</v>
      </c>
    </row>
    <row r="24" spans="1:24" s="13" customFormat="1" ht="17.25" customHeight="1" x14ac:dyDescent="0.15">
      <c r="A24" s="153">
        <f t="shared" si="3"/>
        <v>18</v>
      </c>
      <c r="B24" s="154" t="s">
        <v>85</v>
      </c>
      <c r="C24" s="100"/>
      <c r="D24" s="101"/>
      <c r="E24" s="102"/>
      <c r="F24" s="100"/>
      <c r="G24" s="101"/>
      <c r="H24" s="102">
        <v>1000</v>
      </c>
      <c r="I24" s="103"/>
      <c r="J24" s="104">
        <f t="shared" si="5"/>
        <v>1000</v>
      </c>
      <c r="K24" s="105"/>
      <c r="L24" s="106"/>
      <c r="M24" s="103"/>
      <c r="N24" s="104">
        <f t="shared" si="1"/>
        <v>0</v>
      </c>
      <c r="O24" s="105"/>
      <c r="P24" s="106"/>
      <c r="Q24" s="100"/>
      <c r="R24" s="101"/>
      <c r="S24" s="102"/>
      <c r="T24" s="100"/>
      <c r="U24" s="104">
        <f t="shared" si="2"/>
        <v>0</v>
      </c>
      <c r="V24" s="102">
        <f t="shared" si="4"/>
        <v>1000</v>
      </c>
      <c r="W24" s="107">
        <v>1000</v>
      </c>
    </row>
    <row r="25" spans="1:24" s="13" customFormat="1" ht="17.25" customHeight="1" x14ac:dyDescent="0.15">
      <c r="A25" s="12">
        <f t="shared" si="3"/>
        <v>19</v>
      </c>
      <c r="B25" s="146" t="s">
        <v>35</v>
      </c>
      <c r="C25" s="138"/>
      <c r="D25" s="139"/>
      <c r="E25" s="140"/>
      <c r="F25" s="138"/>
      <c r="G25" s="139"/>
      <c r="H25" s="140"/>
      <c r="I25" s="141"/>
      <c r="J25" s="142">
        <f t="shared" si="5"/>
        <v>0</v>
      </c>
      <c r="K25" s="143"/>
      <c r="L25" s="144">
        <v>2033</v>
      </c>
      <c r="M25" s="141">
        <v>1086</v>
      </c>
      <c r="N25" s="142">
        <f t="shared" si="1"/>
        <v>3119</v>
      </c>
      <c r="O25" s="143">
        <v>3032</v>
      </c>
      <c r="P25" s="144">
        <v>1853</v>
      </c>
      <c r="Q25" s="138">
        <v>440</v>
      </c>
      <c r="R25" s="139"/>
      <c r="S25" s="140"/>
      <c r="T25" s="138"/>
      <c r="U25" s="142">
        <f t="shared" si="2"/>
        <v>5325</v>
      </c>
      <c r="V25" s="140">
        <f t="shared" si="4"/>
        <v>8444</v>
      </c>
      <c r="W25" s="107">
        <v>8444</v>
      </c>
    </row>
    <row r="26" spans="1:24" s="13" customFormat="1" ht="17.25" customHeight="1" x14ac:dyDescent="0.15">
      <c r="A26" s="12">
        <f t="shared" si="3"/>
        <v>20</v>
      </c>
      <c r="B26" s="121" t="s">
        <v>37</v>
      </c>
      <c r="C26" s="50"/>
      <c r="D26" s="56"/>
      <c r="E26" s="21"/>
      <c r="F26" s="50"/>
      <c r="G26" s="56"/>
      <c r="H26" s="21">
        <v>76</v>
      </c>
      <c r="I26" s="19"/>
      <c r="J26" s="20">
        <f t="shared" si="5"/>
        <v>76</v>
      </c>
      <c r="K26" s="62">
        <v>296</v>
      </c>
      <c r="L26" s="68">
        <v>14</v>
      </c>
      <c r="M26" s="19">
        <v>490</v>
      </c>
      <c r="N26" s="20">
        <f t="shared" si="1"/>
        <v>800</v>
      </c>
      <c r="O26" s="62">
        <v>555</v>
      </c>
      <c r="P26" s="68">
        <v>498</v>
      </c>
      <c r="Q26" s="50">
        <v>196</v>
      </c>
      <c r="R26" s="56"/>
      <c r="S26" s="21"/>
      <c r="T26" s="50"/>
      <c r="U26" s="20">
        <f t="shared" si="2"/>
        <v>1249</v>
      </c>
      <c r="V26" s="21">
        <f t="shared" si="4"/>
        <v>2125</v>
      </c>
      <c r="W26" s="107">
        <v>2125</v>
      </c>
    </row>
    <row r="27" spans="1:24" s="13" customFormat="1" ht="17.25" customHeight="1" x14ac:dyDescent="0.15">
      <c r="A27" s="12">
        <f t="shared" si="3"/>
        <v>21</v>
      </c>
      <c r="B27" s="121" t="s">
        <v>149</v>
      </c>
      <c r="C27" s="50"/>
      <c r="D27" s="56"/>
      <c r="E27" s="21"/>
      <c r="F27" s="50"/>
      <c r="G27" s="56"/>
      <c r="H27" s="21"/>
      <c r="I27" s="19"/>
      <c r="J27" s="20">
        <f t="shared" si="5"/>
        <v>0</v>
      </c>
      <c r="K27" s="62"/>
      <c r="L27" s="68">
        <v>794</v>
      </c>
      <c r="M27" s="19">
        <v>979</v>
      </c>
      <c r="N27" s="20">
        <f>SUM(K27:M27)</f>
        <v>1773</v>
      </c>
      <c r="O27" s="62">
        <v>3052</v>
      </c>
      <c r="P27" s="68">
        <v>1689</v>
      </c>
      <c r="Q27" s="50">
        <v>298</v>
      </c>
      <c r="R27" s="56">
        <v>188</v>
      </c>
      <c r="S27" s="21"/>
      <c r="T27" s="50"/>
      <c r="U27" s="20">
        <f t="shared" si="2"/>
        <v>5227</v>
      </c>
      <c r="V27" s="21">
        <f t="shared" si="4"/>
        <v>7000</v>
      </c>
      <c r="W27" s="107">
        <v>7000</v>
      </c>
    </row>
    <row r="28" spans="1:24" s="13" customFormat="1" ht="17.25" customHeight="1" x14ac:dyDescent="0.15">
      <c r="A28" s="12">
        <f t="shared" si="3"/>
        <v>22</v>
      </c>
      <c r="B28" s="306" t="s">
        <v>39</v>
      </c>
      <c r="C28" s="302"/>
      <c r="D28" s="303"/>
      <c r="E28" s="301"/>
      <c r="F28" s="302"/>
      <c r="G28" s="303">
        <v>900</v>
      </c>
      <c r="H28" s="301">
        <v>2330</v>
      </c>
      <c r="I28" s="299">
        <v>2460</v>
      </c>
      <c r="J28" s="300">
        <f t="shared" si="5"/>
        <v>5690</v>
      </c>
      <c r="K28" s="304">
        <v>1920</v>
      </c>
      <c r="L28" s="305">
        <v>3560</v>
      </c>
      <c r="M28" s="299">
        <v>2930</v>
      </c>
      <c r="N28" s="300">
        <f>SUM(K28:M28)</f>
        <v>8410</v>
      </c>
      <c r="O28" s="304">
        <v>4760</v>
      </c>
      <c r="P28" s="305">
        <v>1140</v>
      </c>
      <c r="Q28" s="302"/>
      <c r="R28" s="303"/>
      <c r="S28" s="301"/>
      <c r="T28" s="302"/>
      <c r="U28" s="300">
        <f>SUM(O28:T28)</f>
        <v>5900</v>
      </c>
      <c r="V28" s="301">
        <f>+J28+N28+U28</f>
        <v>20000</v>
      </c>
      <c r="W28" s="107">
        <v>20000</v>
      </c>
    </row>
    <row r="29" spans="1:24" s="13" customFormat="1" ht="17.25" customHeight="1" x14ac:dyDescent="0.15">
      <c r="A29" s="12">
        <f t="shared" si="3"/>
        <v>23</v>
      </c>
      <c r="B29" s="308" t="s">
        <v>41</v>
      </c>
      <c r="C29" s="309"/>
      <c r="D29" s="310"/>
      <c r="E29" s="311"/>
      <c r="F29" s="309"/>
      <c r="G29" s="310">
        <v>462</v>
      </c>
      <c r="H29" s="311">
        <v>1368</v>
      </c>
      <c r="I29" s="312">
        <v>1014</v>
      </c>
      <c r="J29" s="307">
        <f t="shared" si="5"/>
        <v>2844</v>
      </c>
      <c r="K29" s="313">
        <v>686</v>
      </c>
      <c r="L29" s="314">
        <v>896</v>
      </c>
      <c r="M29" s="312">
        <v>620</v>
      </c>
      <c r="N29" s="307">
        <f>SUM(K29:M29)</f>
        <v>2202</v>
      </c>
      <c r="O29" s="313">
        <v>254</v>
      </c>
      <c r="P29" s="314"/>
      <c r="Q29" s="309"/>
      <c r="R29" s="310"/>
      <c r="S29" s="311"/>
      <c r="T29" s="309"/>
      <c r="U29" s="307">
        <f>SUM(O29:T29)</f>
        <v>254</v>
      </c>
      <c r="V29" s="311">
        <f>+J29+N29+U29</f>
        <v>5300</v>
      </c>
      <c r="W29" s="107">
        <v>5300</v>
      </c>
    </row>
    <row r="30" spans="1:24" s="13" customFormat="1" ht="17.25" customHeight="1" x14ac:dyDescent="0.15">
      <c r="A30" s="12">
        <f t="shared" si="3"/>
        <v>24</v>
      </c>
      <c r="B30" s="219" t="s">
        <v>42</v>
      </c>
      <c r="C30" s="50"/>
      <c r="D30" s="56"/>
      <c r="E30" s="21"/>
      <c r="F30" s="50"/>
      <c r="G30" s="56"/>
      <c r="H30" s="21">
        <v>1600</v>
      </c>
      <c r="I30" s="19"/>
      <c r="J30" s="20">
        <f t="shared" si="5"/>
        <v>1600</v>
      </c>
      <c r="K30" s="62"/>
      <c r="L30" s="68">
        <v>1600</v>
      </c>
      <c r="M30" s="19"/>
      <c r="N30" s="20">
        <f t="shared" si="1"/>
        <v>1600</v>
      </c>
      <c r="O30" s="62"/>
      <c r="P30" s="68"/>
      <c r="Q30" s="50"/>
      <c r="R30" s="56"/>
      <c r="S30" s="21"/>
      <c r="T30" s="50"/>
      <c r="U30" s="20">
        <f t="shared" si="2"/>
        <v>0</v>
      </c>
      <c r="V30" s="21">
        <f t="shared" si="4"/>
        <v>3200</v>
      </c>
      <c r="W30" s="107">
        <v>3200</v>
      </c>
    </row>
    <row r="31" spans="1:24" s="13" customFormat="1" ht="17.25" customHeight="1" x14ac:dyDescent="0.15">
      <c r="A31" s="12">
        <f t="shared" si="3"/>
        <v>25</v>
      </c>
      <c r="B31" s="219" t="s">
        <v>43</v>
      </c>
      <c r="C31" s="220"/>
      <c r="D31" s="221"/>
      <c r="E31" s="222"/>
      <c r="F31" s="220"/>
      <c r="G31" s="221"/>
      <c r="H31" s="222"/>
      <c r="I31" s="223"/>
      <c r="J31" s="224">
        <f t="shared" si="0"/>
        <v>0</v>
      </c>
      <c r="K31" s="225">
        <v>1000</v>
      </c>
      <c r="L31" s="226">
        <v>2000</v>
      </c>
      <c r="M31" s="223"/>
      <c r="N31" s="224">
        <f t="shared" si="1"/>
        <v>3000</v>
      </c>
      <c r="O31" s="225"/>
      <c r="P31" s="226"/>
      <c r="Q31" s="220"/>
      <c r="R31" s="221"/>
      <c r="S31" s="222"/>
      <c r="T31" s="220"/>
      <c r="U31" s="224">
        <f t="shared" si="2"/>
        <v>0</v>
      </c>
      <c r="V31" s="222">
        <f t="shared" si="4"/>
        <v>3000</v>
      </c>
      <c r="W31" s="107">
        <v>3000</v>
      </c>
    </row>
    <row r="32" spans="1:24" s="13" customFormat="1" ht="17.25" customHeight="1" x14ac:dyDescent="0.15">
      <c r="A32" s="12">
        <f t="shared" si="3"/>
        <v>26</v>
      </c>
      <c r="B32" s="121" t="s">
        <v>44</v>
      </c>
      <c r="C32" s="50"/>
      <c r="D32" s="56"/>
      <c r="E32" s="21"/>
      <c r="F32" s="50">
        <v>475</v>
      </c>
      <c r="G32" s="56">
        <v>1531</v>
      </c>
      <c r="H32" s="21">
        <v>1656</v>
      </c>
      <c r="I32" s="19">
        <v>1122</v>
      </c>
      <c r="J32" s="20">
        <f t="shared" si="0"/>
        <v>4784</v>
      </c>
      <c r="K32" s="62">
        <v>1095</v>
      </c>
      <c r="L32" s="68">
        <v>1250</v>
      </c>
      <c r="M32" s="19">
        <v>2358</v>
      </c>
      <c r="N32" s="20">
        <f t="shared" si="1"/>
        <v>4703</v>
      </c>
      <c r="O32" s="62">
        <v>1961</v>
      </c>
      <c r="P32" s="68">
        <v>470</v>
      </c>
      <c r="Q32" s="50">
        <v>82</v>
      </c>
      <c r="R32" s="56"/>
      <c r="S32" s="21"/>
      <c r="T32" s="50"/>
      <c r="U32" s="20">
        <f t="shared" si="2"/>
        <v>2513</v>
      </c>
      <c r="V32" s="21">
        <f t="shared" si="4"/>
        <v>12000</v>
      </c>
      <c r="W32" s="107">
        <v>12000</v>
      </c>
      <c r="X32" s="46"/>
    </row>
    <row r="33" spans="1:23" s="13" customFormat="1" ht="17.25" customHeight="1" x14ac:dyDescent="0.15">
      <c r="A33" s="12">
        <f t="shared" si="3"/>
        <v>27</v>
      </c>
      <c r="B33" s="122" t="s">
        <v>136</v>
      </c>
      <c r="C33" s="51"/>
      <c r="D33" s="57"/>
      <c r="E33" s="27"/>
      <c r="F33" s="51"/>
      <c r="G33" s="57">
        <v>680</v>
      </c>
      <c r="H33" s="27">
        <v>2572</v>
      </c>
      <c r="I33" s="25">
        <v>4778</v>
      </c>
      <c r="J33" s="26">
        <f t="shared" si="0"/>
        <v>8030</v>
      </c>
      <c r="K33" s="63">
        <v>6714</v>
      </c>
      <c r="L33" s="69">
        <v>5490</v>
      </c>
      <c r="M33" s="25">
        <v>4508</v>
      </c>
      <c r="N33" s="26">
        <f t="shared" si="1"/>
        <v>16712</v>
      </c>
      <c r="O33" s="63">
        <v>4455</v>
      </c>
      <c r="P33" s="69">
        <v>1039</v>
      </c>
      <c r="Q33" s="51">
        <v>564</v>
      </c>
      <c r="R33" s="57"/>
      <c r="S33" s="27"/>
      <c r="T33" s="51"/>
      <c r="U33" s="26">
        <f>SUM(O33:T33)</f>
        <v>6058</v>
      </c>
      <c r="V33" s="27">
        <f>+J33+N33+U33</f>
        <v>30800</v>
      </c>
      <c r="W33" s="107">
        <v>30800</v>
      </c>
    </row>
    <row r="34" spans="1:23" s="22" customFormat="1" ht="17.25" customHeight="1" x14ac:dyDescent="0.15">
      <c r="A34" s="28"/>
      <c r="B34" s="127" t="s">
        <v>95</v>
      </c>
      <c r="C34" s="52">
        <f t="shared" ref="C34:I34" si="6">SUM(C7:C33)</f>
        <v>332</v>
      </c>
      <c r="D34" s="58">
        <f t="shared" si="6"/>
        <v>538</v>
      </c>
      <c r="E34" s="32">
        <f t="shared" si="6"/>
        <v>3902</v>
      </c>
      <c r="F34" s="52">
        <f t="shared" si="6"/>
        <v>14033</v>
      </c>
      <c r="G34" s="58">
        <f t="shared" si="6"/>
        <v>25357</v>
      </c>
      <c r="H34" s="32">
        <f t="shared" si="6"/>
        <v>29094</v>
      </c>
      <c r="I34" s="30">
        <f t="shared" si="6"/>
        <v>18171</v>
      </c>
      <c r="J34" s="31">
        <f t="shared" si="0"/>
        <v>91427</v>
      </c>
      <c r="K34" s="64">
        <f>SUM(K7:K33)</f>
        <v>20296</v>
      </c>
      <c r="L34" s="70">
        <f>SUM(L7:L33)</f>
        <v>37804</v>
      </c>
      <c r="M34" s="30">
        <f>SUM(M7:M33)</f>
        <v>45868</v>
      </c>
      <c r="N34" s="31">
        <f t="shared" si="1"/>
        <v>103968</v>
      </c>
      <c r="O34" s="64">
        <f t="shared" ref="O34:T34" si="7">SUM(O7:O33)</f>
        <v>66839</v>
      </c>
      <c r="P34" s="70">
        <f t="shared" si="7"/>
        <v>32170</v>
      </c>
      <c r="Q34" s="52">
        <f t="shared" si="7"/>
        <v>11808</v>
      </c>
      <c r="R34" s="58">
        <f t="shared" si="7"/>
        <v>4869</v>
      </c>
      <c r="S34" s="32">
        <f t="shared" si="7"/>
        <v>2701</v>
      </c>
      <c r="T34" s="52">
        <f t="shared" si="7"/>
        <v>1</v>
      </c>
      <c r="U34" s="31">
        <f t="shared" si="2"/>
        <v>118388</v>
      </c>
      <c r="V34" s="32">
        <f t="shared" si="4"/>
        <v>313783</v>
      </c>
      <c r="W34" s="108">
        <f>SUM(W7:W33)</f>
        <v>312764</v>
      </c>
    </row>
    <row r="35" spans="1:23" s="13" customFormat="1" ht="17.25" customHeight="1" thickBot="1" x14ac:dyDescent="0.2">
      <c r="A35" s="12"/>
      <c r="B35" s="125" t="s">
        <v>51</v>
      </c>
      <c r="C35" s="53"/>
      <c r="D35" s="59"/>
      <c r="E35" s="36"/>
      <c r="F35" s="53">
        <v>48</v>
      </c>
      <c r="G35" s="59">
        <v>688</v>
      </c>
      <c r="H35" s="36">
        <v>810</v>
      </c>
      <c r="I35" s="34">
        <v>324</v>
      </c>
      <c r="J35" s="35">
        <f t="shared" si="0"/>
        <v>1870</v>
      </c>
      <c r="K35" s="65">
        <v>174</v>
      </c>
      <c r="L35" s="71">
        <v>105</v>
      </c>
      <c r="M35" s="34">
        <v>8</v>
      </c>
      <c r="N35" s="35">
        <f t="shared" si="1"/>
        <v>287</v>
      </c>
      <c r="O35" s="65"/>
      <c r="P35" s="71"/>
      <c r="Q35" s="53"/>
      <c r="R35" s="59"/>
      <c r="S35" s="36"/>
      <c r="T35" s="53"/>
      <c r="U35" s="35">
        <f t="shared" si="2"/>
        <v>0</v>
      </c>
      <c r="V35" s="36">
        <f t="shared" si="4"/>
        <v>2157</v>
      </c>
      <c r="W35" s="107">
        <f>+V35</f>
        <v>2157</v>
      </c>
    </row>
    <row r="36" spans="1:23" s="22" customFormat="1" ht="17.25" customHeight="1" x14ac:dyDescent="0.15">
      <c r="A36" s="28"/>
      <c r="B36" s="126" t="s">
        <v>133</v>
      </c>
      <c r="C36" s="54">
        <f t="shared" ref="C36:V36" si="8">+C35+C34</f>
        <v>332</v>
      </c>
      <c r="D36" s="60">
        <f t="shared" si="8"/>
        <v>538</v>
      </c>
      <c r="E36" s="41">
        <f t="shared" si="8"/>
        <v>3902</v>
      </c>
      <c r="F36" s="54">
        <f t="shared" si="8"/>
        <v>14081</v>
      </c>
      <c r="G36" s="60">
        <f t="shared" si="8"/>
        <v>26045</v>
      </c>
      <c r="H36" s="41">
        <f t="shared" si="8"/>
        <v>29904</v>
      </c>
      <c r="I36" s="39">
        <f t="shared" si="8"/>
        <v>18495</v>
      </c>
      <c r="J36" s="40">
        <f t="shared" si="8"/>
        <v>93297</v>
      </c>
      <c r="K36" s="66">
        <f t="shared" si="8"/>
        <v>20470</v>
      </c>
      <c r="L36" s="72">
        <f t="shared" si="8"/>
        <v>37909</v>
      </c>
      <c r="M36" s="39">
        <f t="shared" si="8"/>
        <v>45876</v>
      </c>
      <c r="N36" s="40">
        <f t="shared" si="8"/>
        <v>104255</v>
      </c>
      <c r="O36" s="66">
        <f t="shared" si="8"/>
        <v>66839</v>
      </c>
      <c r="P36" s="72">
        <f t="shared" si="8"/>
        <v>32170</v>
      </c>
      <c r="Q36" s="54">
        <f t="shared" si="8"/>
        <v>11808</v>
      </c>
      <c r="R36" s="60">
        <f t="shared" si="8"/>
        <v>4869</v>
      </c>
      <c r="S36" s="41">
        <f t="shared" si="8"/>
        <v>2701</v>
      </c>
      <c r="T36" s="54">
        <f t="shared" si="8"/>
        <v>1</v>
      </c>
      <c r="U36" s="40">
        <f t="shared" si="8"/>
        <v>118388</v>
      </c>
      <c r="V36" s="41">
        <f t="shared" si="8"/>
        <v>315940</v>
      </c>
      <c r="W36" s="107">
        <f>+W34+W35</f>
        <v>314921</v>
      </c>
    </row>
    <row r="37" spans="1:23" x14ac:dyDescent="0.15">
      <c r="W37" s="110"/>
    </row>
    <row r="38" spans="1:23" x14ac:dyDescent="0.15">
      <c r="V38" s="315"/>
    </row>
  </sheetData>
  <mergeCells count="15">
    <mergeCell ref="B2:V2"/>
    <mergeCell ref="U3:V3"/>
    <mergeCell ref="B4:B6"/>
    <mergeCell ref="C4:J4"/>
    <mergeCell ref="K4:N4"/>
    <mergeCell ref="O4:U4"/>
    <mergeCell ref="V4:V6"/>
    <mergeCell ref="C5:E5"/>
    <mergeCell ref="F5:H5"/>
    <mergeCell ref="J5:J6"/>
    <mergeCell ref="K5:L5"/>
    <mergeCell ref="N5:N6"/>
    <mergeCell ref="O5:P5"/>
    <mergeCell ref="Q5:S5"/>
    <mergeCell ref="U5:U6"/>
  </mergeCells>
  <phoneticPr fontId="2"/>
  <pageMargins left="0.59" right="0.18" top="1.28" bottom="0.19685039370078741" header="0.19685039370078741" footer="0.27559055118110237"/>
  <pageSetup paperSize="9" scale="84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21"/>
  <sheetViews>
    <sheetView showZero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20" sqref="D20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130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  <c r="V6" s="158" t="s">
        <v>131</v>
      </c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/>
      <c r="F7" s="272">
        <v>69</v>
      </c>
      <c r="G7" s="273">
        <v>73</v>
      </c>
      <c r="H7" s="274">
        <v>9</v>
      </c>
      <c r="I7" s="275">
        <f t="shared" ref="I7:I19" si="0">SUM(B7:H7)</f>
        <v>151</v>
      </c>
      <c r="J7" s="276">
        <v>7</v>
      </c>
      <c r="K7" s="277">
        <v>2</v>
      </c>
      <c r="L7" s="274"/>
      <c r="M7" s="275">
        <f t="shared" ref="M7:M19" si="1">SUM(J7:L7)</f>
        <v>9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160</v>
      </c>
      <c r="V7" s="175">
        <v>160</v>
      </c>
    </row>
    <row r="8" spans="1:22" s="158" customFormat="1" ht="23.25" customHeight="1" x14ac:dyDescent="0.15">
      <c r="A8" s="269" t="s">
        <v>102</v>
      </c>
      <c r="B8" s="278"/>
      <c r="C8" s="279"/>
      <c r="D8" s="280"/>
      <c r="E8" s="278">
        <v>31</v>
      </c>
      <c r="F8" s="279">
        <v>113</v>
      </c>
      <c r="G8" s="280">
        <v>41</v>
      </c>
      <c r="H8" s="281"/>
      <c r="I8" s="282">
        <f t="shared" si="0"/>
        <v>185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185</v>
      </c>
      <c r="V8" s="175">
        <v>185</v>
      </c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4</v>
      </c>
      <c r="F9" s="279">
        <v>62</v>
      </c>
      <c r="G9" s="280">
        <v>51</v>
      </c>
      <c r="H9" s="281">
        <v>3</v>
      </c>
      <c r="I9" s="282">
        <f t="shared" si="0"/>
        <v>120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120</v>
      </c>
      <c r="V9" s="175">
        <v>120</v>
      </c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/>
      <c r="F10" s="279">
        <v>50</v>
      </c>
      <c r="G10" s="280"/>
      <c r="H10" s="281"/>
      <c r="I10" s="282">
        <f t="shared" si="0"/>
        <v>50</v>
      </c>
      <c r="J10" s="283"/>
      <c r="K10" s="284">
        <v>60</v>
      </c>
      <c r="L10" s="281"/>
      <c r="M10" s="282">
        <f t="shared" si="1"/>
        <v>60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110</v>
      </c>
      <c r="V10" s="175">
        <v>110</v>
      </c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13</v>
      </c>
      <c r="F11" s="279">
        <v>99</v>
      </c>
      <c r="G11" s="280">
        <v>68</v>
      </c>
      <c r="H11" s="281">
        <v>10</v>
      </c>
      <c r="I11" s="282">
        <f t="shared" si="0"/>
        <v>190</v>
      </c>
      <c r="J11" s="283">
        <v>8</v>
      </c>
      <c r="K11" s="284"/>
      <c r="L11" s="281"/>
      <c r="M11" s="282">
        <f t="shared" si="1"/>
        <v>8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198</v>
      </c>
      <c r="V11" s="175">
        <v>198</v>
      </c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>
        <v>20</v>
      </c>
      <c r="G12" s="280">
        <v>71</v>
      </c>
      <c r="H12" s="281">
        <v>38</v>
      </c>
      <c r="I12" s="282">
        <f t="shared" si="0"/>
        <v>129</v>
      </c>
      <c r="J12" s="283">
        <v>30</v>
      </c>
      <c r="K12" s="284">
        <v>1</v>
      </c>
      <c r="L12" s="281"/>
      <c r="M12" s="282">
        <f t="shared" si="1"/>
        <v>31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160</v>
      </c>
      <c r="V12" s="175">
        <v>160</v>
      </c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/>
      <c r="F13" s="279">
        <v>42</v>
      </c>
      <c r="G13" s="280">
        <v>81</v>
      </c>
      <c r="H13" s="281">
        <v>49</v>
      </c>
      <c r="I13" s="282">
        <f t="shared" si="0"/>
        <v>172</v>
      </c>
      <c r="J13" s="283">
        <v>24</v>
      </c>
      <c r="K13" s="284">
        <v>10</v>
      </c>
      <c r="L13" s="281"/>
      <c r="M13" s="282">
        <f t="shared" si="1"/>
        <v>34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206</v>
      </c>
      <c r="V13" s="175">
        <v>206</v>
      </c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/>
      <c r="G14" s="287">
        <v>56</v>
      </c>
      <c r="H14" s="288">
        <v>30</v>
      </c>
      <c r="I14" s="289">
        <f t="shared" si="0"/>
        <v>86</v>
      </c>
      <c r="J14" s="290">
        <v>10</v>
      </c>
      <c r="K14" s="291">
        <v>4</v>
      </c>
      <c r="L14" s="288"/>
      <c r="M14" s="289">
        <f t="shared" si="1"/>
        <v>14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100</v>
      </c>
      <c r="V14" s="175">
        <v>100</v>
      </c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28</v>
      </c>
      <c r="G15" s="280">
        <v>86</v>
      </c>
      <c r="H15" s="281">
        <v>15</v>
      </c>
      <c r="I15" s="282">
        <f t="shared" si="0"/>
        <v>129</v>
      </c>
      <c r="J15" s="283">
        <v>11</v>
      </c>
      <c r="K15" s="284"/>
      <c r="L15" s="281"/>
      <c r="M15" s="282">
        <f t="shared" si="1"/>
        <v>11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140</v>
      </c>
      <c r="V15" s="175">
        <v>140</v>
      </c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>
        <v>80</v>
      </c>
      <c r="G16" s="280">
        <v>40</v>
      </c>
      <c r="H16" s="281">
        <v>5</v>
      </c>
      <c r="I16" s="282">
        <f t="shared" si="0"/>
        <v>125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125</v>
      </c>
      <c r="V16" s="175">
        <v>125</v>
      </c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>
        <v>9</v>
      </c>
      <c r="G17" s="280">
        <v>17</v>
      </c>
      <c r="H17" s="281">
        <v>21</v>
      </c>
      <c r="I17" s="282">
        <f t="shared" si="0"/>
        <v>47</v>
      </c>
      <c r="J17" s="283">
        <v>27</v>
      </c>
      <c r="K17" s="284"/>
      <c r="L17" s="281"/>
      <c r="M17" s="282">
        <f t="shared" si="1"/>
        <v>27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74</v>
      </c>
      <c r="V17" s="175">
        <v>74</v>
      </c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99</v>
      </c>
      <c r="G18" s="280">
        <v>29</v>
      </c>
      <c r="H18" s="281">
        <v>11</v>
      </c>
      <c r="I18" s="282">
        <f t="shared" si="0"/>
        <v>139</v>
      </c>
      <c r="J18" s="283">
        <v>7</v>
      </c>
      <c r="K18" s="284">
        <v>5</v>
      </c>
      <c r="L18" s="281">
        <v>8</v>
      </c>
      <c r="M18" s="282">
        <f t="shared" si="1"/>
        <v>20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159</v>
      </c>
      <c r="V18" s="175">
        <v>159</v>
      </c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>
        <v>17</v>
      </c>
      <c r="G19" s="280">
        <v>197</v>
      </c>
      <c r="H19" s="281">
        <v>133</v>
      </c>
      <c r="I19" s="282">
        <f t="shared" si="0"/>
        <v>347</v>
      </c>
      <c r="J19" s="283">
        <v>50</v>
      </c>
      <c r="K19" s="284">
        <v>23</v>
      </c>
      <c r="L19" s="281"/>
      <c r="M19" s="282">
        <f t="shared" si="1"/>
        <v>73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420</v>
      </c>
      <c r="V19" s="175">
        <v>420</v>
      </c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0</v>
      </c>
      <c r="E20" s="292">
        <f t="shared" si="4"/>
        <v>48</v>
      </c>
      <c r="F20" s="293">
        <f t="shared" si="4"/>
        <v>688</v>
      </c>
      <c r="G20" s="294">
        <f t="shared" si="4"/>
        <v>810</v>
      </c>
      <c r="H20" s="295">
        <f t="shared" si="4"/>
        <v>324</v>
      </c>
      <c r="I20" s="296">
        <f t="shared" si="4"/>
        <v>1870</v>
      </c>
      <c r="J20" s="297">
        <f t="shared" si="4"/>
        <v>174</v>
      </c>
      <c r="K20" s="298">
        <f t="shared" si="4"/>
        <v>105</v>
      </c>
      <c r="L20" s="295">
        <f t="shared" si="4"/>
        <v>8</v>
      </c>
      <c r="M20" s="296">
        <f t="shared" si="4"/>
        <v>287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0</v>
      </c>
      <c r="U20" s="294">
        <f t="shared" si="4"/>
        <v>2157</v>
      </c>
      <c r="V20" s="192">
        <f>SUM(V7:V19)</f>
        <v>2157</v>
      </c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62" right="0.19685039370078741" top="1.1399999999999999" bottom="0.19685039370078741" header="0.19685039370078741" footer="0.27559055118110237"/>
  <pageSetup paperSize="9" orientation="landscape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36"/>
  <sheetViews>
    <sheetView showZeros="0" zoomScale="85" zoomScaleNormal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P25" sqref="P25"/>
    </sheetView>
  </sheetViews>
  <sheetFormatPr defaultRowHeight="13.5" x14ac:dyDescent="0.15"/>
  <cols>
    <col min="1" max="1" width="4.75" customWidth="1"/>
    <col min="2" max="2" width="14.125" style="123" customWidth="1"/>
    <col min="3" max="3" width="4.875" customWidth="1"/>
    <col min="4" max="6" width="7.125" customWidth="1"/>
    <col min="7" max="9" width="8.125" customWidth="1"/>
    <col min="10" max="10" width="8.625" customWidth="1"/>
    <col min="11" max="13" width="8.125" customWidth="1"/>
    <col min="14" max="14" width="8.625" customWidth="1"/>
    <col min="15" max="17" width="8.125" customWidth="1"/>
    <col min="18" max="19" width="7.125" customWidth="1"/>
    <col min="20" max="20" width="5.375" customWidth="1"/>
    <col min="21" max="22" width="8.625" customWidth="1"/>
    <col min="23" max="23" width="9.75" customWidth="1"/>
  </cols>
  <sheetData>
    <row r="1" spans="1:23" ht="17.25" x14ac:dyDescent="0.2">
      <c r="B1" s="119"/>
    </row>
    <row r="2" spans="1:23" ht="20.100000000000001" customHeight="1" x14ac:dyDescent="0.2">
      <c r="B2" s="543" t="s">
        <v>120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</row>
    <row r="3" spans="1:23" ht="20.100000000000001" customHeight="1" x14ac:dyDescent="0.15">
      <c r="A3" s="11"/>
      <c r="B3" s="1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44" t="s">
        <v>1</v>
      </c>
      <c r="V3" s="544"/>
    </row>
    <row r="4" spans="1:23" s="13" customFormat="1" ht="17.25" customHeight="1" x14ac:dyDescent="0.15">
      <c r="A4" s="12"/>
      <c r="B4" s="545" t="s">
        <v>96</v>
      </c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3"/>
      <c r="V4" s="554" t="s">
        <v>17</v>
      </c>
    </row>
    <row r="5" spans="1:23" s="13" customFormat="1" ht="17.25" customHeight="1" x14ac:dyDescent="0.15">
      <c r="A5" s="12"/>
      <c r="B5" s="546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124" t="s">
        <v>93</v>
      </c>
      <c r="U5" s="557" t="s">
        <v>48</v>
      </c>
      <c r="V5" s="554"/>
      <c r="W5" s="267" t="s">
        <v>122</v>
      </c>
    </row>
    <row r="6" spans="1:23" s="13" customFormat="1" ht="17.25" customHeight="1" x14ac:dyDescent="0.15">
      <c r="A6" s="12"/>
      <c r="B6" s="547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557"/>
      <c r="V6" s="554"/>
    </row>
    <row r="7" spans="1:23" s="13" customFormat="1" ht="17.25" customHeight="1" x14ac:dyDescent="0.15">
      <c r="A7" s="12">
        <v>1</v>
      </c>
      <c r="B7" s="128" t="s">
        <v>18</v>
      </c>
      <c r="C7" s="49"/>
      <c r="D7" s="55"/>
      <c r="E7" s="17"/>
      <c r="F7" s="49"/>
      <c r="G7" s="55"/>
      <c r="H7" s="17"/>
      <c r="I7" s="15"/>
      <c r="J7" s="16">
        <f t="shared" ref="J7:J34" si="0">SUM(C7:I7)</f>
        <v>0</v>
      </c>
      <c r="K7" s="61"/>
      <c r="L7" s="67"/>
      <c r="M7" s="15"/>
      <c r="N7" s="16">
        <f t="shared" ref="N7:N34" si="1">SUM(K7:M7)</f>
        <v>0</v>
      </c>
      <c r="O7" s="61"/>
      <c r="P7" s="67"/>
      <c r="Q7" s="49"/>
      <c r="R7" s="55"/>
      <c r="S7" s="17"/>
      <c r="T7" s="49"/>
      <c r="U7" s="16">
        <f t="shared" ref="U7:U34" si="2">SUM(O7:T7)</f>
        <v>0</v>
      </c>
      <c r="V7" s="17">
        <f t="shared" ref="V7:V34" si="3">+J7+N7+U7</f>
        <v>0</v>
      </c>
    </row>
    <row r="8" spans="1:23" s="13" customFormat="1" ht="17.25" customHeight="1" x14ac:dyDescent="0.15">
      <c r="A8" s="12"/>
      <c r="B8" s="121" t="s">
        <v>121</v>
      </c>
      <c r="C8" s="50"/>
      <c r="D8" s="56"/>
      <c r="E8" s="21"/>
      <c r="F8" s="50"/>
      <c r="G8" s="56"/>
      <c r="H8" s="21"/>
      <c r="I8" s="19"/>
      <c r="J8" s="20">
        <f t="shared" si="0"/>
        <v>0</v>
      </c>
      <c r="K8" s="62"/>
      <c r="L8" s="68"/>
      <c r="M8" s="19">
        <v>1000</v>
      </c>
      <c r="N8" s="20">
        <f>SUM(K8:M8)</f>
        <v>1000</v>
      </c>
      <c r="O8" s="62"/>
      <c r="P8" s="68"/>
      <c r="Q8" s="50"/>
      <c r="R8" s="56"/>
      <c r="S8" s="21"/>
      <c r="T8" s="50"/>
      <c r="U8" s="20">
        <f>SUM(O8:T8)</f>
        <v>0</v>
      </c>
      <c r="V8" s="21">
        <f>+J8+N8+U8</f>
        <v>1000</v>
      </c>
      <c r="W8" s="107">
        <v>1000</v>
      </c>
    </row>
    <row r="9" spans="1:23" s="13" customFormat="1" ht="17.25" customHeight="1" x14ac:dyDescent="0.15">
      <c r="A9" s="12">
        <v>2</v>
      </c>
      <c r="B9" s="121" t="s">
        <v>19</v>
      </c>
      <c r="C9" s="50"/>
      <c r="D9" s="56"/>
      <c r="E9" s="21"/>
      <c r="F9" s="50"/>
      <c r="G9" s="56"/>
      <c r="H9" s="21"/>
      <c r="I9" s="19"/>
      <c r="J9" s="20">
        <f t="shared" si="0"/>
        <v>0</v>
      </c>
      <c r="K9" s="62"/>
      <c r="L9" s="68"/>
      <c r="M9" s="19">
        <v>4000</v>
      </c>
      <c r="N9" s="20">
        <f t="shared" si="1"/>
        <v>4000</v>
      </c>
      <c r="O9" s="62"/>
      <c r="P9" s="68"/>
      <c r="Q9" s="50"/>
      <c r="R9" s="56"/>
      <c r="S9" s="21"/>
      <c r="T9" s="50"/>
      <c r="U9" s="20">
        <f t="shared" si="2"/>
        <v>0</v>
      </c>
      <c r="V9" s="21">
        <f t="shared" si="3"/>
        <v>4000</v>
      </c>
      <c r="W9" s="107">
        <v>4000</v>
      </c>
    </row>
    <row r="10" spans="1:23" s="13" customFormat="1" ht="17.25" customHeight="1" x14ac:dyDescent="0.15">
      <c r="A10" s="12">
        <v>4</v>
      </c>
      <c r="B10" s="121" t="s">
        <v>21</v>
      </c>
      <c r="C10" s="50"/>
      <c r="D10" s="56"/>
      <c r="E10" s="21"/>
      <c r="F10" s="50"/>
      <c r="G10" s="56">
        <v>91</v>
      </c>
      <c r="H10" s="21">
        <v>1475</v>
      </c>
      <c r="I10" s="19">
        <v>526</v>
      </c>
      <c r="J10" s="20">
        <f t="shared" si="0"/>
        <v>2092</v>
      </c>
      <c r="K10" s="62">
        <v>593</v>
      </c>
      <c r="L10" s="68">
        <v>4445</v>
      </c>
      <c r="M10" s="19">
        <v>6716</v>
      </c>
      <c r="N10" s="20">
        <f t="shared" si="1"/>
        <v>11754</v>
      </c>
      <c r="O10" s="62">
        <v>5445</v>
      </c>
      <c r="P10" s="68">
        <v>3326</v>
      </c>
      <c r="Q10" s="50">
        <v>683</v>
      </c>
      <c r="R10" s="56"/>
      <c r="S10" s="21"/>
      <c r="T10" s="50"/>
      <c r="U10" s="20">
        <f t="shared" si="2"/>
        <v>9454</v>
      </c>
      <c r="V10" s="21">
        <f t="shared" si="3"/>
        <v>23300</v>
      </c>
      <c r="W10" s="107">
        <v>23300</v>
      </c>
    </row>
    <row r="11" spans="1:23" s="13" customFormat="1" ht="17.25" customHeight="1" x14ac:dyDescent="0.15">
      <c r="A11" s="12">
        <v>5</v>
      </c>
      <c r="B11" s="121" t="s">
        <v>91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/>
      <c r="L11" s="68">
        <v>1400</v>
      </c>
      <c r="M11" s="19">
        <v>1928</v>
      </c>
      <c r="N11" s="20">
        <f t="shared" si="1"/>
        <v>3328</v>
      </c>
      <c r="O11" s="62">
        <v>872</v>
      </c>
      <c r="P11" s="68"/>
      <c r="Q11" s="50"/>
      <c r="R11" s="56"/>
      <c r="S11" s="21"/>
      <c r="T11" s="50"/>
      <c r="U11" s="20">
        <f t="shared" si="2"/>
        <v>872</v>
      </c>
      <c r="V11" s="21">
        <f t="shared" si="3"/>
        <v>4200</v>
      </c>
      <c r="W11" s="107">
        <v>4200</v>
      </c>
    </row>
    <row r="12" spans="1:23" s="13" customFormat="1" ht="17.25" customHeight="1" x14ac:dyDescent="0.15">
      <c r="A12" s="12"/>
      <c r="B12" s="121" t="s">
        <v>92</v>
      </c>
      <c r="C12" s="50"/>
      <c r="D12" s="56"/>
      <c r="E12" s="21"/>
      <c r="F12" s="50"/>
      <c r="G12" s="56">
        <v>900</v>
      </c>
      <c r="H12" s="21">
        <v>600</v>
      </c>
      <c r="I12" s="19"/>
      <c r="J12" s="20">
        <f t="shared" si="0"/>
        <v>1500</v>
      </c>
      <c r="K12" s="62"/>
      <c r="L12" s="68"/>
      <c r="M12" s="19">
        <v>800</v>
      </c>
      <c r="N12" s="20">
        <f t="shared" si="1"/>
        <v>800</v>
      </c>
      <c r="O12" s="62"/>
      <c r="P12" s="68"/>
      <c r="Q12" s="50"/>
      <c r="R12" s="56"/>
      <c r="S12" s="21"/>
      <c r="T12" s="50"/>
      <c r="U12" s="20">
        <f t="shared" si="2"/>
        <v>0</v>
      </c>
      <c r="V12" s="21">
        <f t="shared" si="3"/>
        <v>2300</v>
      </c>
      <c r="W12" s="13">
        <v>2300</v>
      </c>
    </row>
    <row r="13" spans="1:23" s="13" customFormat="1" ht="17.25" customHeight="1" x14ac:dyDescent="0.15">
      <c r="A13" s="12">
        <v>6</v>
      </c>
      <c r="B13" s="121" t="s">
        <v>98</v>
      </c>
      <c r="C13" s="50"/>
      <c r="D13" s="56">
        <v>2061</v>
      </c>
      <c r="E13" s="21">
        <v>3411</v>
      </c>
      <c r="F13" s="50">
        <v>3386</v>
      </c>
      <c r="G13" s="56">
        <v>7197</v>
      </c>
      <c r="H13" s="21">
        <v>5526</v>
      </c>
      <c r="I13" s="19">
        <v>3653</v>
      </c>
      <c r="J13" s="20">
        <f t="shared" si="0"/>
        <v>25234</v>
      </c>
      <c r="K13" s="62">
        <v>2879</v>
      </c>
      <c r="L13" s="68">
        <v>4461</v>
      </c>
      <c r="M13" s="19">
        <v>6254</v>
      </c>
      <c r="N13" s="20">
        <f t="shared" si="1"/>
        <v>13594</v>
      </c>
      <c r="O13" s="62">
        <f>2634+1200</f>
        <v>3834</v>
      </c>
      <c r="P13" s="68">
        <v>338</v>
      </c>
      <c r="Q13" s="50"/>
      <c r="R13" s="56"/>
      <c r="S13" s="21"/>
      <c r="T13" s="50"/>
      <c r="U13" s="20">
        <f t="shared" si="2"/>
        <v>4172</v>
      </c>
      <c r="V13" s="21">
        <f t="shared" si="3"/>
        <v>43000</v>
      </c>
      <c r="W13" s="107">
        <v>43000</v>
      </c>
    </row>
    <row r="14" spans="1:23" s="13" customFormat="1" ht="17.25" customHeight="1" x14ac:dyDescent="0.15">
      <c r="A14" s="12">
        <v>7</v>
      </c>
      <c r="B14" s="129" t="s">
        <v>24</v>
      </c>
      <c r="C14" s="130"/>
      <c r="D14" s="131"/>
      <c r="E14" s="132"/>
      <c r="F14" s="130"/>
      <c r="G14" s="131"/>
      <c r="H14" s="132">
        <v>387</v>
      </c>
      <c r="I14" s="133">
        <v>363</v>
      </c>
      <c r="J14" s="134">
        <f t="shared" si="0"/>
        <v>750</v>
      </c>
      <c r="K14" s="135"/>
      <c r="L14" s="136">
        <v>137</v>
      </c>
      <c r="M14" s="133">
        <v>2857</v>
      </c>
      <c r="N14" s="134">
        <f t="shared" si="1"/>
        <v>2994</v>
      </c>
      <c r="O14" s="135">
        <v>2156</v>
      </c>
      <c r="P14" s="136"/>
      <c r="Q14" s="130"/>
      <c r="R14" s="131"/>
      <c r="S14" s="132"/>
      <c r="T14" s="130"/>
      <c r="U14" s="134">
        <f t="shared" si="2"/>
        <v>2156</v>
      </c>
      <c r="V14" s="132">
        <f t="shared" si="3"/>
        <v>5900</v>
      </c>
      <c r="W14" s="107">
        <v>5900</v>
      </c>
    </row>
    <row r="15" spans="1:23" s="13" customFormat="1" ht="17.25" customHeight="1" x14ac:dyDescent="0.15">
      <c r="A15" s="145">
        <v>8</v>
      </c>
      <c r="B15" s="146" t="s">
        <v>25</v>
      </c>
      <c r="C15" s="147"/>
      <c r="D15" s="148"/>
      <c r="E15" s="149"/>
      <c r="F15" s="147"/>
      <c r="G15" s="148"/>
      <c r="H15" s="149"/>
      <c r="I15" s="150"/>
      <c r="J15" s="92">
        <f t="shared" si="0"/>
        <v>0</v>
      </c>
      <c r="K15" s="151"/>
      <c r="L15" s="152"/>
      <c r="M15" s="150"/>
      <c r="N15" s="92">
        <f t="shared" si="1"/>
        <v>0</v>
      </c>
      <c r="O15" s="151"/>
      <c r="P15" s="152"/>
      <c r="Q15" s="147"/>
      <c r="R15" s="148"/>
      <c r="S15" s="149"/>
      <c r="T15" s="147"/>
      <c r="U15" s="92">
        <f t="shared" si="2"/>
        <v>0</v>
      </c>
      <c r="V15" s="149">
        <f t="shared" si="3"/>
        <v>0</v>
      </c>
    </row>
    <row r="16" spans="1:23" s="13" customFormat="1" ht="17.25" customHeight="1" x14ac:dyDescent="0.15">
      <c r="A16" s="12">
        <v>9</v>
      </c>
      <c r="B16" s="121" t="s">
        <v>26</v>
      </c>
      <c r="C16" s="50"/>
      <c r="D16" s="56"/>
      <c r="E16" s="21"/>
      <c r="F16" s="50">
        <v>87</v>
      </c>
      <c r="G16" s="56">
        <v>933</v>
      </c>
      <c r="H16" s="21">
        <v>1021</v>
      </c>
      <c r="I16" s="19">
        <v>1387</v>
      </c>
      <c r="J16" s="20">
        <f t="shared" si="0"/>
        <v>3428</v>
      </c>
      <c r="K16" s="62">
        <v>1996</v>
      </c>
      <c r="L16" s="68">
        <v>4495</v>
      </c>
      <c r="M16" s="19">
        <v>8189</v>
      </c>
      <c r="N16" s="20">
        <f t="shared" si="1"/>
        <v>14680</v>
      </c>
      <c r="O16" s="62">
        <v>4319</v>
      </c>
      <c r="P16" s="68">
        <v>1673</v>
      </c>
      <c r="Q16" s="50"/>
      <c r="R16" s="56"/>
      <c r="S16" s="21"/>
      <c r="T16" s="50"/>
      <c r="U16" s="20">
        <f t="shared" si="2"/>
        <v>5992</v>
      </c>
      <c r="V16" s="21">
        <f t="shared" si="3"/>
        <v>24100</v>
      </c>
      <c r="W16" s="107">
        <v>24100</v>
      </c>
    </row>
    <row r="17" spans="1:23" s="13" customFormat="1" ht="17.25" customHeight="1" x14ac:dyDescent="0.15">
      <c r="A17" s="12">
        <v>10</v>
      </c>
      <c r="B17" s="121" t="s">
        <v>27</v>
      </c>
      <c r="C17" s="50"/>
      <c r="D17" s="56"/>
      <c r="E17" s="21"/>
      <c r="F17" s="50"/>
      <c r="G17" s="56"/>
      <c r="H17" s="21"/>
      <c r="I17" s="19"/>
      <c r="J17" s="20">
        <f t="shared" si="0"/>
        <v>0</v>
      </c>
      <c r="K17" s="62"/>
      <c r="L17" s="68"/>
      <c r="M17" s="19"/>
      <c r="N17" s="20">
        <f t="shared" si="1"/>
        <v>0</v>
      </c>
      <c r="O17" s="62"/>
      <c r="P17" s="68"/>
      <c r="Q17" s="50"/>
      <c r="R17" s="56"/>
      <c r="S17" s="21"/>
      <c r="T17" s="50"/>
      <c r="U17" s="20">
        <f t="shared" si="2"/>
        <v>0</v>
      </c>
      <c r="V17" s="21">
        <f t="shared" si="3"/>
        <v>0</v>
      </c>
    </row>
    <row r="18" spans="1:23" s="13" customFormat="1" ht="17.25" customHeight="1" x14ac:dyDescent="0.15">
      <c r="A18" s="12">
        <v>11</v>
      </c>
      <c r="B18" s="121" t="s">
        <v>28</v>
      </c>
      <c r="C18" s="50"/>
      <c r="D18" s="56"/>
      <c r="E18" s="21"/>
      <c r="F18" s="50"/>
      <c r="G18" s="56"/>
      <c r="H18" s="21">
        <v>1115</v>
      </c>
      <c r="I18" s="19">
        <v>3265</v>
      </c>
      <c r="J18" s="20">
        <f t="shared" si="0"/>
        <v>4380</v>
      </c>
      <c r="K18" s="62">
        <v>3054</v>
      </c>
      <c r="L18" s="68">
        <v>3386</v>
      </c>
      <c r="M18" s="19">
        <v>3014</v>
      </c>
      <c r="N18" s="20">
        <f t="shared" si="1"/>
        <v>9454</v>
      </c>
      <c r="O18" s="62">
        <v>166</v>
      </c>
      <c r="P18" s="68"/>
      <c r="Q18" s="50"/>
      <c r="R18" s="56"/>
      <c r="S18" s="21"/>
      <c r="T18" s="50"/>
      <c r="U18" s="20">
        <f t="shared" si="2"/>
        <v>166</v>
      </c>
      <c r="V18" s="21">
        <f t="shared" si="3"/>
        <v>14000</v>
      </c>
      <c r="W18" s="107">
        <v>14000</v>
      </c>
    </row>
    <row r="19" spans="1:23" s="22" customFormat="1" ht="17.25" customHeight="1" x14ac:dyDescent="0.15">
      <c r="A19" s="12">
        <v>12</v>
      </c>
      <c r="B19" s="121" t="s">
        <v>97</v>
      </c>
      <c r="C19" s="50"/>
      <c r="D19" s="56"/>
      <c r="E19" s="21"/>
      <c r="F19" s="50"/>
      <c r="G19" s="56">
        <v>288</v>
      </c>
      <c r="H19" s="21">
        <v>729</v>
      </c>
      <c r="I19" s="19">
        <v>987</v>
      </c>
      <c r="J19" s="20">
        <f t="shared" si="0"/>
        <v>2004</v>
      </c>
      <c r="K19" s="62">
        <v>1396</v>
      </c>
      <c r="L19" s="68">
        <v>2737</v>
      </c>
      <c r="M19" s="19">
        <v>2908</v>
      </c>
      <c r="N19" s="20">
        <f t="shared" si="1"/>
        <v>7041</v>
      </c>
      <c r="O19" s="62">
        <v>2913</v>
      </c>
      <c r="P19" s="68">
        <v>1542</v>
      </c>
      <c r="Q19" s="50"/>
      <c r="R19" s="56"/>
      <c r="S19" s="21"/>
      <c r="T19" s="50"/>
      <c r="U19" s="20">
        <f t="shared" si="2"/>
        <v>4455</v>
      </c>
      <c r="V19" s="21">
        <f t="shared" si="3"/>
        <v>13500</v>
      </c>
      <c r="W19" s="107">
        <v>13500</v>
      </c>
    </row>
    <row r="20" spans="1:23" s="13" customFormat="1" ht="17.25" customHeight="1" x14ac:dyDescent="0.15">
      <c r="A20" s="12">
        <v>13</v>
      </c>
      <c r="B20" s="121" t="s">
        <v>99</v>
      </c>
      <c r="C20" s="50"/>
      <c r="D20" s="56"/>
      <c r="E20" s="21">
        <v>395</v>
      </c>
      <c r="F20" s="50">
        <v>500</v>
      </c>
      <c r="G20" s="56">
        <v>992</v>
      </c>
      <c r="H20" s="21">
        <v>947</v>
      </c>
      <c r="I20" s="19">
        <v>822</v>
      </c>
      <c r="J20" s="20">
        <f t="shared" si="0"/>
        <v>3656</v>
      </c>
      <c r="K20" s="62">
        <v>837</v>
      </c>
      <c r="L20" s="68">
        <v>2899</v>
      </c>
      <c r="M20" s="19">
        <v>9974</v>
      </c>
      <c r="N20" s="20">
        <f t="shared" si="1"/>
        <v>13710</v>
      </c>
      <c r="O20" s="62">
        <v>11563</v>
      </c>
      <c r="P20" s="68">
        <v>8212</v>
      </c>
      <c r="Q20" s="50">
        <v>3527</v>
      </c>
      <c r="R20" s="56">
        <v>5866</v>
      </c>
      <c r="S20" s="21">
        <v>3266</v>
      </c>
      <c r="T20" s="50"/>
      <c r="U20" s="20">
        <f t="shared" si="2"/>
        <v>32434</v>
      </c>
      <c r="V20" s="21">
        <f t="shared" si="3"/>
        <v>49800</v>
      </c>
      <c r="W20" s="107">
        <v>49800</v>
      </c>
    </row>
    <row r="21" spans="1:23" s="13" customFormat="1" ht="17.25" customHeight="1" x14ac:dyDescent="0.15">
      <c r="A21" s="12">
        <v>14</v>
      </c>
      <c r="B21" s="129" t="s">
        <v>31</v>
      </c>
      <c r="C21" s="130"/>
      <c r="D21" s="131"/>
      <c r="E21" s="132"/>
      <c r="F21" s="130"/>
      <c r="G21" s="131"/>
      <c r="H21" s="132"/>
      <c r="I21" s="133">
        <v>59</v>
      </c>
      <c r="J21" s="134">
        <f t="shared" si="0"/>
        <v>59</v>
      </c>
      <c r="K21" s="135">
        <v>164</v>
      </c>
      <c r="L21" s="136">
        <v>193</v>
      </c>
      <c r="M21" s="133">
        <f>308+2000</f>
        <v>2308</v>
      </c>
      <c r="N21" s="134">
        <f t="shared" si="1"/>
        <v>2665</v>
      </c>
      <c r="O21" s="135">
        <v>26</v>
      </c>
      <c r="P21" s="136"/>
      <c r="Q21" s="130"/>
      <c r="R21" s="131"/>
      <c r="S21" s="132"/>
      <c r="T21" s="130"/>
      <c r="U21" s="134">
        <f t="shared" si="2"/>
        <v>26</v>
      </c>
      <c r="V21" s="132">
        <f t="shared" si="3"/>
        <v>2750</v>
      </c>
      <c r="W21" s="107">
        <v>2750</v>
      </c>
    </row>
    <row r="22" spans="1:23" s="13" customFormat="1" ht="17.25" customHeight="1" x14ac:dyDescent="0.15">
      <c r="A22" s="266">
        <v>17</v>
      </c>
      <c r="B22" s="121" t="s">
        <v>34</v>
      </c>
      <c r="C22" s="50"/>
      <c r="D22" s="56"/>
      <c r="E22" s="21"/>
      <c r="F22" s="50">
        <v>385</v>
      </c>
      <c r="G22" s="56">
        <v>1099</v>
      </c>
      <c r="H22" s="21">
        <v>1234</v>
      </c>
      <c r="I22" s="19">
        <v>1191</v>
      </c>
      <c r="J22" s="20">
        <f t="shared" si="0"/>
        <v>3909</v>
      </c>
      <c r="K22" s="62">
        <v>1757</v>
      </c>
      <c r="L22" s="68">
        <v>3383</v>
      </c>
      <c r="M22" s="19">
        <v>4522</v>
      </c>
      <c r="N22" s="20">
        <f t="shared" si="1"/>
        <v>9662</v>
      </c>
      <c r="O22" s="62">
        <v>4077</v>
      </c>
      <c r="P22" s="68">
        <v>485</v>
      </c>
      <c r="Q22" s="50">
        <v>367</v>
      </c>
      <c r="R22" s="56"/>
      <c r="S22" s="21"/>
      <c r="T22" s="50"/>
      <c r="U22" s="20">
        <f t="shared" si="2"/>
        <v>4929</v>
      </c>
      <c r="V22" s="21">
        <f t="shared" si="3"/>
        <v>18500</v>
      </c>
      <c r="W22" s="107">
        <v>18500</v>
      </c>
    </row>
    <row r="23" spans="1:23" s="13" customFormat="1" ht="17.25" customHeight="1" x14ac:dyDescent="0.15">
      <c r="A23" s="153">
        <v>20</v>
      </c>
      <c r="B23" s="154" t="s">
        <v>85</v>
      </c>
      <c r="C23" s="100"/>
      <c r="D23" s="101"/>
      <c r="E23" s="102"/>
      <c r="F23" s="100"/>
      <c r="G23" s="101"/>
      <c r="H23" s="102"/>
      <c r="I23" s="103"/>
      <c r="J23" s="104">
        <f t="shared" si="0"/>
        <v>0</v>
      </c>
      <c r="K23" s="105"/>
      <c r="L23" s="106"/>
      <c r="M23" s="103"/>
      <c r="N23" s="104">
        <f t="shared" si="1"/>
        <v>0</v>
      </c>
      <c r="O23" s="105"/>
      <c r="P23" s="106"/>
      <c r="Q23" s="100"/>
      <c r="R23" s="101"/>
      <c r="S23" s="102"/>
      <c r="T23" s="100"/>
      <c r="U23" s="104">
        <f t="shared" si="2"/>
        <v>0</v>
      </c>
      <c r="V23" s="102">
        <f t="shared" si="3"/>
        <v>0</v>
      </c>
      <c r="W23" s="107"/>
    </row>
    <row r="24" spans="1:23" s="13" customFormat="1" ht="17.25" customHeight="1" x14ac:dyDescent="0.15">
      <c r="A24" s="12">
        <v>21</v>
      </c>
      <c r="B24" s="137" t="s">
        <v>35</v>
      </c>
      <c r="C24" s="138"/>
      <c r="D24" s="139"/>
      <c r="E24" s="140"/>
      <c r="F24" s="138"/>
      <c r="G24" s="139"/>
      <c r="H24" s="140"/>
      <c r="I24" s="141"/>
      <c r="J24" s="142">
        <f t="shared" si="0"/>
        <v>0</v>
      </c>
      <c r="K24" s="143"/>
      <c r="L24" s="144">
        <f>171+429</f>
        <v>600</v>
      </c>
      <c r="M24" s="141">
        <f>70+2544+2355</f>
        <v>4969</v>
      </c>
      <c r="N24" s="142">
        <f t="shared" si="1"/>
        <v>5569</v>
      </c>
      <c r="O24" s="143">
        <v>4286</v>
      </c>
      <c r="P24" s="144">
        <v>145</v>
      </c>
      <c r="Q24" s="138"/>
      <c r="R24" s="139"/>
      <c r="S24" s="140"/>
      <c r="T24" s="138"/>
      <c r="U24" s="142">
        <f t="shared" si="2"/>
        <v>4431</v>
      </c>
      <c r="V24" s="140">
        <f t="shared" si="3"/>
        <v>10000</v>
      </c>
      <c r="W24" s="107">
        <v>10000</v>
      </c>
    </row>
    <row r="25" spans="1:23" s="13" customFormat="1" ht="17.25" customHeight="1" x14ac:dyDescent="0.15">
      <c r="A25" s="12">
        <v>23</v>
      </c>
      <c r="B25" s="121" t="s">
        <v>37</v>
      </c>
      <c r="C25" s="50"/>
      <c r="D25" s="56"/>
      <c r="E25" s="21"/>
      <c r="F25" s="50"/>
      <c r="G25" s="56"/>
      <c r="H25" s="21"/>
      <c r="I25" s="19">
        <v>495</v>
      </c>
      <c r="J25" s="20">
        <f t="shared" si="0"/>
        <v>495</v>
      </c>
      <c r="K25" s="62">
        <v>495</v>
      </c>
      <c r="L25" s="68">
        <v>495</v>
      </c>
      <c r="M25" s="19">
        <v>2424</v>
      </c>
      <c r="N25" s="20">
        <f t="shared" si="1"/>
        <v>3414</v>
      </c>
      <c r="O25" s="62">
        <v>2100</v>
      </c>
      <c r="P25" s="68">
        <v>991</v>
      </c>
      <c r="Q25" s="50"/>
      <c r="R25" s="56"/>
      <c r="S25" s="21"/>
      <c r="T25" s="50"/>
      <c r="U25" s="20">
        <f t="shared" si="2"/>
        <v>3091</v>
      </c>
      <c r="V25" s="21">
        <f t="shared" si="3"/>
        <v>7000</v>
      </c>
      <c r="W25" s="107">
        <v>7000</v>
      </c>
    </row>
    <row r="26" spans="1:23" s="13" customFormat="1" ht="17.25" customHeight="1" x14ac:dyDescent="0.15">
      <c r="A26" s="12">
        <v>24</v>
      </c>
      <c r="B26" s="121" t="s">
        <v>38</v>
      </c>
      <c r="C26" s="50"/>
      <c r="D26" s="56"/>
      <c r="E26" s="21"/>
      <c r="F26" s="50"/>
      <c r="G26" s="56"/>
      <c r="H26" s="21"/>
      <c r="I26" s="19"/>
      <c r="J26" s="20">
        <f>SUM(C26:I26)</f>
        <v>0</v>
      </c>
      <c r="K26" s="62"/>
      <c r="L26" s="68">
        <v>412</v>
      </c>
      <c r="M26" s="19">
        <v>1695</v>
      </c>
      <c r="N26" s="20">
        <f>SUM(K26:M26)</f>
        <v>2107</v>
      </c>
      <c r="O26" s="62">
        <v>2294</v>
      </c>
      <c r="P26" s="68">
        <v>599</v>
      </c>
      <c r="Q26" s="50"/>
      <c r="R26" s="56"/>
      <c r="S26" s="21"/>
      <c r="T26" s="50"/>
      <c r="U26" s="20">
        <f t="shared" si="2"/>
        <v>2893</v>
      </c>
      <c r="V26" s="21">
        <f t="shared" si="3"/>
        <v>5000</v>
      </c>
      <c r="W26" s="107">
        <v>5000</v>
      </c>
    </row>
    <row r="27" spans="1:23" s="13" customFormat="1" ht="17.25" customHeight="1" x14ac:dyDescent="0.15">
      <c r="A27" s="12">
        <v>25</v>
      </c>
      <c r="B27" s="121" t="s">
        <v>39</v>
      </c>
      <c r="C27" s="50"/>
      <c r="D27" s="56"/>
      <c r="E27" s="21"/>
      <c r="F27" s="50"/>
      <c r="G27" s="56"/>
      <c r="H27" s="21">
        <v>2462</v>
      </c>
      <c r="I27" s="19">
        <v>2795</v>
      </c>
      <c r="J27" s="20">
        <f>SUM(C27:I27)</f>
        <v>5257</v>
      </c>
      <c r="K27" s="62">
        <v>2787</v>
      </c>
      <c r="L27" s="68">
        <v>2519</v>
      </c>
      <c r="M27" s="19">
        <v>1930</v>
      </c>
      <c r="N27" s="20">
        <f>SUM(K27:M27)</f>
        <v>7236</v>
      </c>
      <c r="O27" s="62">
        <v>1541</v>
      </c>
      <c r="P27" s="68">
        <v>136</v>
      </c>
      <c r="Q27" s="50"/>
      <c r="R27" s="56"/>
      <c r="S27" s="21"/>
      <c r="T27" s="50"/>
      <c r="U27" s="20">
        <f t="shared" si="2"/>
        <v>1677</v>
      </c>
      <c r="V27" s="21">
        <f t="shared" si="3"/>
        <v>14170</v>
      </c>
      <c r="W27" s="107">
        <v>14170</v>
      </c>
    </row>
    <row r="28" spans="1:23" s="13" customFormat="1" ht="17.25" customHeight="1" x14ac:dyDescent="0.15">
      <c r="A28" s="12">
        <v>27</v>
      </c>
      <c r="B28" s="146" t="s">
        <v>41</v>
      </c>
      <c r="C28" s="147"/>
      <c r="D28" s="148"/>
      <c r="E28" s="149"/>
      <c r="F28" s="147"/>
      <c r="G28" s="148"/>
      <c r="H28" s="149">
        <v>184</v>
      </c>
      <c r="I28" s="150">
        <v>1533</v>
      </c>
      <c r="J28" s="92">
        <f t="shared" si="0"/>
        <v>1717</v>
      </c>
      <c r="K28" s="151">
        <v>970</v>
      </c>
      <c r="L28" s="152">
        <v>1687</v>
      </c>
      <c r="M28" s="150">
        <v>305</v>
      </c>
      <c r="N28" s="92">
        <f t="shared" si="1"/>
        <v>2962</v>
      </c>
      <c r="O28" s="151">
        <v>121</v>
      </c>
      <c r="P28" s="152"/>
      <c r="Q28" s="147"/>
      <c r="R28" s="148"/>
      <c r="S28" s="149"/>
      <c r="T28" s="147"/>
      <c r="U28" s="92">
        <f t="shared" si="2"/>
        <v>121</v>
      </c>
      <c r="V28" s="149">
        <f t="shared" si="3"/>
        <v>4800</v>
      </c>
      <c r="W28" s="107">
        <v>4800</v>
      </c>
    </row>
    <row r="29" spans="1:23" s="13" customFormat="1" ht="17.25" customHeight="1" x14ac:dyDescent="0.15">
      <c r="A29" s="12">
        <v>28</v>
      </c>
      <c r="B29" s="121" t="s">
        <v>42</v>
      </c>
      <c r="C29" s="50"/>
      <c r="D29" s="56"/>
      <c r="E29" s="21"/>
      <c r="F29" s="50"/>
      <c r="G29" s="56"/>
      <c r="H29" s="21"/>
      <c r="I29" s="19"/>
      <c r="J29" s="20">
        <f t="shared" si="0"/>
        <v>0</v>
      </c>
      <c r="K29" s="62">
        <v>1000</v>
      </c>
      <c r="L29" s="68"/>
      <c r="M29" s="19">
        <v>300</v>
      </c>
      <c r="N29" s="20">
        <f t="shared" si="1"/>
        <v>1300</v>
      </c>
      <c r="O29" s="62"/>
      <c r="P29" s="68"/>
      <c r="Q29" s="50"/>
      <c r="R29" s="56"/>
      <c r="S29" s="21"/>
      <c r="T29" s="50"/>
      <c r="U29" s="20">
        <f t="shared" si="2"/>
        <v>0</v>
      </c>
      <c r="V29" s="21">
        <f t="shared" si="3"/>
        <v>1300</v>
      </c>
      <c r="W29" s="107">
        <v>1300</v>
      </c>
    </row>
    <row r="30" spans="1:23" s="13" customFormat="1" ht="17.25" customHeight="1" x14ac:dyDescent="0.15">
      <c r="A30" s="12">
        <v>29</v>
      </c>
      <c r="B30" s="219" t="s">
        <v>43</v>
      </c>
      <c r="C30" s="220"/>
      <c r="D30" s="221"/>
      <c r="E30" s="222"/>
      <c r="F30" s="220"/>
      <c r="G30" s="221"/>
      <c r="H30" s="222"/>
      <c r="I30" s="223"/>
      <c r="J30" s="224">
        <f t="shared" si="0"/>
        <v>0</v>
      </c>
      <c r="K30" s="225"/>
      <c r="L30" s="226">
        <v>500</v>
      </c>
      <c r="M30" s="223">
        <v>500</v>
      </c>
      <c r="N30" s="224">
        <f t="shared" si="1"/>
        <v>1000</v>
      </c>
      <c r="O30" s="225"/>
      <c r="P30" s="226"/>
      <c r="Q30" s="220"/>
      <c r="R30" s="221"/>
      <c r="S30" s="222"/>
      <c r="T30" s="220"/>
      <c r="U30" s="224">
        <f t="shared" si="2"/>
        <v>0</v>
      </c>
      <c r="V30" s="222">
        <f t="shared" si="3"/>
        <v>1000</v>
      </c>
      <c r="W30" s="107">
        <v>1000</v>
      </c>
    </row>
    <row r="31" spans="1:23" s="13" customFormat="1" ht="17.25" customHeight="1" x14ac:dyDescent="0.15">
      <c r="A31" s="12">
        <v>30</v>
      </c>
      <c r="B31" s="121" t="s">
        <v>44</v>
      </c>
      <c r="C31" s="50"/>
      <c r="D31" s="56"/>
      <c r="E31" s="21"/>
      <c r="F31" s="50"/>
      <c r="G31" s="56">
        <v>802</v>
      </c>
      <c r="H31" s="21">
        <v>1494</v>
      </c>
      <c r="I31" s="19">
        <v>1279</v>
      </c>
      <c r="J31" s="20">
        <f t="shared" si="0"/>
        <v>3575</v>
      </c>
      <c r="K31" s="62">
        <v>1645</v>
      </c>
      <c r="L31" s="68">
        <v>3366</v>
      </c>
      <c r="M31" s="19">
        <v>2317</v>
      </c>
      <c r="N31" s="20">
        <f t="shared" si="1"/>
        <v>7328</v>
      </c>
      <c r="O31" s="62">
        <v>1679</v>
      </c>
      <c r="P31" s="68">
        <v>918</v>
      </c>
      <c r="Q31" s="50"/>
      <c r="R31" s="56"/>
      <c r="S31" s="21"/>
      <c r="T31" s="50"/>
      <c r="U31" s="20">
        <f t="shared" si="2"/>
        <v>2597</v>
      </c>
      <c r="V31" s="21">
        <f t="shared" si="3"/>
        <v>13500</v>
      </c>
      <c r="W31" s="107">
        <v>13500</v>
      </c>
    </row>
    <row r="32" spans="1:23" s="13" customFormat="1" ht="17.25" customHeight="1" x14ac:dyDescent="0.15">
      <c r="A32" s="12">
        <v>31</v>
      </c>
      <c r="B32" s="122" t="s">
        <v>45</v>
      </c>
      <c r="C32" s="51"/>
      <c r="D32" s="57"/>
      <c r="E32" s="27"/>
      <c r="F32" s="51"/>
      <c r="G32" s="57">
        <v>427</v>
      </c>
      <c r="H32" s="27">
        <v>435</v>
      </c>
      <c r="I32" s="25">
        <v>5643</v>
      </c>
      <c r="J32" s="26">
        <f t="shared" si="0"/>
        <v>6505</v>
      </c>
      <c r="K32" s="63">
        <v>7155</v>
      </c>
      <c r="L32" s="69">
        <v>4323</v>
      </c>
      <c r="M32" s="25">
        <v>4894</v>
      </c>
      <c r="N32" s="26">
        <f t="shared" si="1"/>
        <v>16372</v>
      </c>
      <c r="O32" s="63">
        <v>3123</v>
      </c>
      <c r="P32" s="69"/>
      <c r="Q32" s="51"/>
      <c r="R32" s="57"/>
      <c r="S32" s="27"/>
      <c r="T32" s="51"/>
      <c r="U32" s="26">
        <f t="shared" si="2"/>
        <v>3123</v>
      </c>
      <c r="V32" s="27">
        <f t="shared" si="3"/>
        <v>26000</v>
      </c>
      <c r="W32" s="107">
        <v>26000</v>
      </c>
    </row>
    <row r="33" spans="1:23" s="22" customFormat="1" ht="17.25" customHeight="1" x14ac:dyDescent="0.15">
      <c r="A33" s="28"/>
      <c r="B33" s="127" t="s">
        <v>95</v>
      </c>
      <c r="C33" s="52">
        <f t="shared" ref="C33:I33" si="4">SUM(C7:C32)</f>
        <v>0</v>
      </c>
      <c r="D33" s="58">
        <f t="shared" si="4"/>
        <v>2061</v>
      </c>
      <c r="E33" s="32">
        <f t="shared" si="4"/>
        <v>3806</v>
      </c>
      <c r="F33" s="52">
        <f t="shared" si="4"/>
        <v>4358</v>
      </c>
      <c r="G33" s="58">
        <f t="shared" si="4"/>
        <v>12729</v>
      </c>
      <c r="H33" s="32">
        <f t="shared" si="4"/>
        <v>17609</v>
      </c>
      <c r="I33" s="30">
        <f t="shared" si="4"/>
        <v>23998</v>
      </c>
      <c r="J33" s="31">
        <f t="shared" si="0"/>
        <v>64561</v>
      </c>
      <c r="K33" s="64">
        <f>SUM(K7:K32)</f>
        <v>26728</v>
      </c>
      <c r="L33" s="70">
        <f>SUM(L7:L32)</f>
        <v>41438</v>
      </c>
      <c r="M33" s="30">
        <f>SUM(M7:M32)</f>
        <v>73804</v>
      </c>
      <c r="N33" s="31">
        <f t="shared" si="1"/>
        <v>141970</v>
      </c>
      <c r="O33" s="64">
        <f t="shared" ref="O33:T33" si="5">SUM(O7:O32)</f>
        <v>50515</v>
      </c>
      <c r="P33" s="70">
        <f t="shared" si="5"/>
        <v>18365</v>
      </c>
      <c r="Q33" s="52">
        <f t="shared" si="5"/>
        <v>4577</v>
      </c>
      <c r="R33" s="58">
        <f t="shared" si="5"/>
        <v>5866</v>
      </c>
      <c r="S33" s="32">
        <f t="shared" si="5"/>
        <v>3266</v>
      </c>
      <c r="T33" s="52">
        <f t="shared" si="5"/>
        <v>0</v>
      </c>
      <c r="U33" s="31">
        <f t="shared" si="2"/>
        <v>82589</v>
      </c>
      <c r="V33" s="32">
        <f t="shared" si="3"/>
        <v>289120</v>
      </c>
      <c r="W33" s="108">
        <f>SUM(W7:W32)</f>
        <v>289120</v>
      </c>
    </row>
    <row r="34" spans="1:23" s="13" customFormat="1" ht="17.25" customHeight="1" thickBot="1" x14ac:dyDescent="0.2">
      <c r="A34" s="12"/>
      <c r="B34" s="125" t="s">
        <v>51</v>
      </c>
      <c r="C34" s="53"/>
      <c r="D34" s="59"/>
      <c r="E34" s="36">
        <v>5</v>
      </c>
      <c r="F34" s="53">
        <v>177</v>
      </c>
      <c r="G34" s="59">
        <v>513</v>
      </c>
      <c r="H34" s="36">
        <v>850</v>
      </c>
      <c r="I34" s="34">
        <v>426</v>
      </c>
      <c r="J34" s="35">
        <f t="shared" si="0"/>
        <v>1971</v>
      </c>
      <c r="K34" s="65">
        <v>140</v>
      </c>
      <c r="L34" s="71">
        <v>7</v>
      </c>
      <c r="M34" s="34"/>
      <c r="N34" s="35">
        <f t="shared" si="1"/>
        <v>147</v>
      </c>
      <c r="O34" s="65">
        <v>28</v>
      </c>
      <c r="P34" s="71"/>
      <c r="Q34" s="53"/>
      <c r="R34" s="59"/>
      <c r="S34" s="36"/>
      <c r="T34" s="53"/>
      <c r="U34" s="35">
        <f t="shared" si="2"/>
        <v>28</v>
      </c>
      <c r="V34" s="36">
        <f t="shared" si="3"/>
        <v>2146</v>
      </c>
      <c r="W34" s="107"/>
    </row>
    <row r="35" spans="1:23" s="22" customFormat="1" ht="17.25" customHeight="1" x14ac:dyDescent="0.15">
      <c r="A35" s="28"/>
      <c r="B35" s="126" t="s">
        <v>94</v>
      </c>
      <c r="C35" s="54">
        <f t="shared" ref="C35:V35" si="6">+C34+C33</f>
        <v>0</v>
      </c>
      <c r="D35" s="60">
        <f t="shared" si="6"/>
        <v>2061</v>
      </c>
      <c r="E35" s="41">
        <f t="shared" si="6"/>
        <v>3811</v>
      </c>
      <c r="F35" s="54">
        <f t="shared" si="6"/>
        <v>4535</v>
      </c>
      <c r="G35" s="60">
        <f t="shared" si="6"/>
        <v>13242</v>
      </c>
      <c r="H35" s="41">
        <f t="shared" si="6"/>
        <v>18459</v>
      </c>
      <c r="I35" s="39">
        <f t="shared" si="6"/>
        <v>24424</v>
      </c>
      <c r="J35" s="40">
        <f t="shared" si="6"/>
        <v>66532</v>
      </c>
      <c r="K35" s="66">
        <f t="shared" si="6"/>
        <v>26868</v>
      </c>
      <c r="L35" s="72">
        <f t="shared" si="6"/>
        <v>41445</v>
      </c>
      <c r="M35" s="39">
        <f t="shared" si="6"/>
        <v>73804</v>
      </c>
      <c r="N35" s="40">
        <f t="shared" si="6"/>
        <v>142117</v>
      </c>
      <c r="O35" s="66">
        <f t="shared" si="6"/>
        <v>50543</v>
      </c>
      <c r="P35" s="72">
        <f t="shared" si="6"/>
        <v>18365</v>
      </c>
      <c r="Q35" s="54">
        <f t="shared" si="6"/>
        <v>4577</v>
      </c>
      <c r="R35" s="60">
        <f t="shared" si="6"/>
        <v>5866</v>
      </c>
      <c r="S35" s="41">
        <f t="shared" si="6"/>
        <v>3266</v>
      </c>
      <c r="T35" s="54">
        <f t="shared" si="6"/>
        <v>0</v>
      </c>
      <c r="U35" s="40">
        <f t="shared" si="6"/>
        <v>82617</v>
      </c>
      <c r="V35" s="41">
        <f t="shared" si="6"/>
        <v>291266</v>
      </c>
      <c r="W35" s="107"/>
    </row>
    <row r="36" spans="1:23" x14ac:dyDescent="0.15">
      <c r="W36" s="110"/>
    </row>
  </sheetData>
  <mergeCells count="15">
    <mergeCell ref="B2:V2"/>
    <mergeCell ref="U3:V3"/>
    <mergeCell ref="B4:B6"/>
    <mergeCell ref="C4:J4"/>
    <mergeCell ref="K4:N4"/>
    <mergeCell ref="O4:U4"/>
    <mergeCell ref="V4:V6"/>
    <mergeCell ref="C5:E5"/>
    <mergeCell ref="F5:H5"/>
    <mergeCell ref="J5:J6"/>
    <mergeCell ref="K5:L5"/>
    <mergeCell ref="N5:N6"/>
    <mergeCell ref="O5:P5"/>
    <mergeCell ref="Q5:S5"/>
    <mergeCell ref="U5:U6"/>
  </mergeCells>
  <phoneticPr fontId="2"/>
  <pageMargins left="0.68" right="0.18" top="1.24" bottom="0.18" header="0.21" footer="0.26"/>
  <pageSetup paperSize="9" scale="83" orientation="landscape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21"/>
  <sheetViews>
    <sheetView showZero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L8" sqref="L8"/>
    </sheetView>
  </sheetViews>
  <sheetFormatPr defaultRowHeight="13.5" x14ac:dyDescent="0.15"/>
  <cols>
    <col min="1" max="1" width="10.875" style="123" customWidth="1"/>
    <col min="2" max="3" width="4.125" customWidth="1"/>
    <col min="4" max="4" width="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4" width="7.625" customWidth="1"/>
    <col min="15" max="19" width="4.1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60" t="s">
        <v>120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271"/>
      <c r="C7" s="272"/>
      <c r="D7" s="273">
        <v>5</v>
      </c>
      <c r="E7" s="271">
        <v>41</v>
      </c>
      <c r="F7" s="272">
        <v>47</v>
      </c>
      <c r="G7" s="273">
        <v>66</v>
      </c>
      <c r="H7" s="274">
        <v>1</v>
      </c>
      <c r="I7" s="275">
        <f t="shared" ref="I7:I19" si="0">SUM(B7:H7)</f>
        <v>160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160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/>
      <c r="E8" s="278">
        <v>103</v>
      </c>
      <c r="F8" s="279">
        <v>80</v>
      </c>
      <c r="G8" s="280">
        <v>27</v>
      </c>
      <c r="H8" s="281"/>
      <c r="I8" s="282">
        <f t="shared" si="0"/>
        <v>210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210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13</v>
      </c>
      <c r="F9" s="279">
        <v>46</v>
      </c>
      <c r="G9" s="280">
        <v>36</v>
      </c>
      <c r="H9" s="281">
        <v>5</v>
      </c>
      <c r="I9" s="282">
        <f t="shared" si="0"/>
        <v>100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100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/>
      <c r="F10" s="279">
        <v>19</v>
      </c>
      <c r="G10" s="280">
        <v>35</v>
      </c>
      <c r="H10" s="281">
        <v>47</v>
      </c>
      <c r="I10" s="282">
        <f t="shared" si="0"/>
        <v>101</v>
      </c>
      <c r="J10" s="283">
        <v>9</v>
      </c>
      <c r="K10" s="284"/>
      <c r="L10" s="281"/>
      <c r="M10" s="282">
        <f t="shared" si="1"/>
        <v>9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110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>
        <v>20</v>
      </c>
      <c r="F11" s="279">
        <v>21</v>
      </c>
      <c r="G11" s="280">
        <v>113</v>
      </c>
      <c r="H11" s="281">
        <v>51</v>
      </c>
      <c r="I11" s="282">
        <f t="shared" si="0"/>
        <v>205</v>
      </c>
      <c r="J11" s="283">
        <v>5</v>
      </c>
      <c r="K11" s="284"/>
      <c r="L11" s="281"/>
      <c r="M11" s="282">
        <f t="shared" si="1"/>
        <v>5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210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>
        <v>40</v>
      </c>
      <c r="G12" s="280">
        <v>41</v>
      </c>
      <c r="H12" s="281">
        <v>19</v>
      </c>
      <c r="I12" s="282">
        <f t="shared" si="0"/>
        <v>100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100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/>
      <c r="F13" s="279">
        <v>38</v>
      </c>
      <c r="G13" s="280">
        <v>114</v>
      </c>
      <c r="H13" s="281">
        <v>43</v>
      </c>
      <c r="I13" s="282">
        <f t="shared" si="0"/>
        <v>195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195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>
        <v>10</v>
      </c>
      <c r="G14" s="287">
        <v>93</v>
      </c>
      <c r="H14" s="288">
        <v>54</v>
      </c>
      <c r="I14" s="289">
        <f t="shared" si="0"/>
        <v>157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157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>
        <v>16</v>
      </c>
      <c r="G15" s="280">
        <v>85</v>
      </c>
      <c r="H15" s="281">
        <v>39</v>
      </c>
      <c r="I15" s="282">
        <f t="shared" si="0"/>
        <v>140</v>
      </c>
      <c r="J15" s="283">
        <v>11</v>
      </c>
      <c r="K15" s="284">
        <v>4</v>
      </c>
      <c r="L15" s="281"/>
      <c r="M15" s="282">
        <f t="shared" si="1"/>
        <v>15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155</v>
      </c>
      <c r="V15" s="175"/>
    </row>
    <row r="16" spans="1:22" s="158" customFormat="1" ht="23.25" customHeight="1" x14ac:dyDescent="0.15">
      <c r="A16" s="269" t="s">
        <v>110</v>
      </c>
      <c r="B16" s="278"/>
      <c r="C16" s="279"/>
      <c r="D16" s="280"/>
      <c r="E16" s="278"/>
      <c r="F16" s="279"/>
      <c r="G16" s="280">
        <v>25</v>
      </c>
      <c r="H16" s="281">
        <v>28</v>
      </c>
      <c r="I16" s="282">
        <f t="shared" si="0"/>
        <v>53</v>
      </c>
      <c r="J16" s="283">
        <v>57</v>
      </c>
      <c r="K16" s="284"/>
      <c r="L16" s="281"/>
      <c r="M16" s="282">
        <f t="shared" si="1"/>
        <v>57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110</v>
      </c>
      <c r="V16" s="175"/>
    </row>
    <row r="17" spans="1:22" s="158" customFormat="1" ht="23.25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>
        <v>6</v>
      </c>
      <c r="I17" s="282">
        <f t="shared" si="0"/>
        <v>6</v>
      </c>
      <c r="J17" s="283">
        <v>6</v>
      </c>
      <c r="K17" s="284"/>
      <c r="L17" s="281"/>
      <c r="M17" s="282">
        <f t="shared" si="1"/>
        <v>6</v>
      </c>
      <c r="N17" s="283">
        <v>28</v>
      </c>
      <c r="O17" s="284"/>
      <c r="P17" s="278"/>
      <c r="Q17" s="279"/>
      <c r="R17" s="280"/>
      <c r="S17" s="278"/>
      <c r="T17" s="282">
        <f t="shared" si="2"/>
        <v>28</v>
      </c>
      <c r="U17" s="280">
        <f t="shared" si="3"/>
        <v>40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>
        <v>60</v>
      </c>
      <c r="G18" s="280">
        <v>45</v>
      </c>
      <c r="H18" s="281">
        <v>80</v>
      </c>
      <c r="I18" s="282">
        <f t="shared" si="0"/>
        <v>185</v>
      </c>
      <c r="J18" s="283">
        <v>5</v>
      </c>
      <c r="K18" s="284">
        <v>3</v>
      </c>
      <c r="L18" s="281"/>
      <c r="M18" s="282">
        <f t="shared" si="1"/>
        <v>8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193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>
        <v>136</v>
      </c>
      <c r="G19" s="280">
        <v>170</v>
      </c>
      <c r="H19" s="281">
        <v>53</v>
      </c>
      <c r="I19" s="282">
        <f t="shared" si="0"/>
        <v>359</v>
      </c>
      <c r="J19" s="283">
        <v>47</v>
      </c>
      <c r="K19" s="284"/>
      <c r="L19" s="281"/>
      <c r="M19" s="282">
        <f t="shared" si="1"/>
        <v>47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406</v>
      </c>
      <c r="V19" s="192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5</v>
      </c>
      <c r="E20" s="292">
        <f t="shared" si="4"/>
        <v>177</v>
      </c>
      <c r="F20" s="293">
        <f t="shared" si="4"/>
        <v>513</v>
      </c>
      <c r="G20" s="294">
        <f t="shared" si="4"/>
        <v>850</v>
      </c>
      <c r="H20" s="295">
        <f t="shared" si="4"/>
        <v>426</v>
      </c>
      <c r="I20" s="296">
        <f t="shared" si="4"/>
        <v>1971</v>
      </c>
      <c r="J20" s="297">
        <f t="shared" si="4"/>
        <v>140</v>
      </c>
      <c r="K20" s="298">
        <f t="shared" si="4"/>
        <v>7</v>
      </c>
      <c r="L20" s="295">
        <f t="shared" si="4"/>
        <v>0</v>
      </c>
      <c r="M20" s="296">
        <f t="shared" si="4"/>
        <v>147</v>
      </c>
      <c r="N20" s="297">
        <f t="shared" si="4"/>
        <v>28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292">
        <f t="shared" si="4"/>
        <v>0</v>
      </c>
      <c r="T20" s="296">
        <f t="shared" si="4"/>
        <v>28</v>
      </c>
      <c r="U20" s="294">
        <f t="shared" si="4"/>
        <v>2146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53" right="0.19685039370078741" top="1.1399999999999999" bottom="0.19685039370078741" header="0.19685039370078741" footer="0.27559055118110237"/>
  <pageSetup paperSize="9" orientation="landscape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V21"/>
  <sheetViews>
    <sheetView showZero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8" sqref="G8"/>
    </sheetView>
  </sheetViews>
  <sheetFormatPr defaultRowHeight="13.5" x14ac:dyDescent="0.15"/>
  <cols>
    <col min="1" max="1" width="14.125" style="123" customWidth="1"/>
    <col min="2" max="3" width="5.5" customWidth="1"/>
    <col min="4" max="4" width="7.125" customWidth="1"/>
    <col min="5" max="8" width="8.125" customWidth="1"/>
    <col min="9" max="9" width="8.625" customWidth="1"/>
    <col min="10" max="12" width="8.125" customWidth="1"/>
    <col min="13" max="13" width="8.625" customWidth="1"/>
    <col min="14" max="18" width="8.125" customWidth="1"/>
    <col min="19" max="19" width="6.125" customWidth="1"/>
    <col min="20" max="21" width="8.625" customWidth="1"/>
  </cols>
  <sheetData>
    <row r="1" spans="1:22" ht="17.25" x14ac:dyDescent="0.2">
      <c r="A1" s="119"/>
    </row>
    <row r="2" spans="1:22" ht="30" customHeight="1" x14ac:dyDescent="0.2">
      <c r="A2" s="577" t="s">
        <v>100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</row>
    <row r="3" spans="1:22" s="157" customFormat="1" ht="30" customHeight="1" x14ac:dyDescent="0.15">
      <c r="A3" s="15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78" t="s">
        <v>1</v>
      </c>
      <c r="U3" s="578"/>
    </row>
    <row r="4" spans="1:22" s="158" customFormat="1" ht="30" customHeight="1" x14ac:dyDescent="0.15">
      <c r="A4" s="574" t="s">
        <v>114</v>
      </c>
      <c r="B4" s="582" t="s">
        <v>12</v>
      </c>
      <c r="C4" s="582"/>
      <c r="D4" s="582"/>
      <c r="E4" s="582"/>
      <c r="F4" s="582"/>
      <c r="G4" s="582"/>
      <c r="H4" s="582"/>
      <c r="I4" s="583"/>
      <c r="J4" s="581" t="s">
        <v>11</v>
      </c>
      <c r="K4" s="582"/>
      <c r="L4" s="582"/>
      <c r="M4" s="583"/>
      <c r="N4" s="581" t="s">
        <v>16</v>
      </c>
      <c r="O4" s="582"/>
      <c r="P4" s="582"/>
      <c r="Q4" s="582"/>
      <c r="R4" s="582"/>
      <c r="S4" s="582"/>
      <c r="T4" s="583"/>
      <c r="U4" s="573" t="s">
        <v>17</v>
      </c>
    </row>
    <row r="5" spans="1:22" s="158" customFormat="1" ht="30" customHeight="1" x14ac:dyDescent="0.15">
      <c r="A5" s="575"/>
      <c r="B5" s="579" t="s">
        <v>3</v>
      </c>
      <c r="C5" s="579"/>
      <c r="D5" s="579"/>
      <c r="E5" s="579" t="s">
        <v>6</v>
      </c>
      <c r="F5" s="579"/>
      <c r="G5" s="579"/>
      <c r="H5" s="159" t="s">
        <v>7</v>
      </c>
      <c r="I5" s="580" t="s">
        <v>46</v>
      </c>
      <c r="J5" s="584" t="s">
        <v>9</v>
      </c>
      <c r="K5" s="579"/>
      <c r="L5" s="159" t="s">
        <v>10</v>
      </c>
      <c r="M5" s="580" t="s">
        <v>47</v>
      </c>
      <c r="N5" s="584" t="s">
        <v>13</v>
      </c>
      <c r="O5" s="579"/>
      <c r="P5" s="579" t="s">
        <v>14</v>
      </c>
      <c r="Q5" s="579"/>
      <c r="R5" s="579"/>
      <c r="S5" s="160" t="s">
        <v>93</v>
      </c>
      <c r="T5" s="580" t="s">
        <v>48</v>
      </c>
      <c r="U5" s="573"/>
    </row>
    <row r="6" spans="1:22" s="158" customFormat="1" ht="30" customHeight="1" thickBot="1" x14ac:dyDescent="0.2">
      <c r="A6" s="576"/>
      <c r="B6" s="161" t="s">
        <v>2</v>
      </c>
      <c r="C6" s="162" t="s">
        <v>4</v>
      </c>
      <c r="D6" s="163" t="s">
        <v>5</v>
      </c>
      <c r="E6" s="161" t="s">
        <v>2</v>
      </c>
      <c r="F6" s="162" t="s">
        <v>4</v>
      </c>
      <c r="G6" s="163" t="s">
        <v>5</v>
      </c>
      <c r="H6" s="164" t="s">
        <v>2</v>
      </c>
      <c r="I6" s="580"/>
      <c r="J6" s="165" t="s">
        <v>4</v>
      </c>
      <c r="K6" s="166" t="s">
        <v>5</v>
      </c>
      <c r="L6" s="164" t="s">
        <v>2</v>
      </c>
      <c r="M6" s="580"/>
      <c r="N6" s="165" t="s">
        <v>4</v>
      </c>
      <c r="O6" s="166" t="s">
        <v>5</v>
      </c>
      <c r="P6" s="161" t="s">
        <v>2</v>
      </c>
      <c r="Q6" s="162" t="s">
        <v>4</v>
      </c>
      <c r="R6" s="163" t="s">
        <v>5</v>
      </c>
      <c r="S6" s="161" t="s">
        <v>2</v>
      </c>
      <c r="T6" s="580"/>
      <c r="U6" s="573"/>
    </row>
    <row r="7" spans="1:22" s="158" customFormat="1" ht="30" customHeight="1" x14ac:dyDescent="0.15">
      <c r="A7" s="167" t="s">
        <v>101</v>
      </c>
      <c r="B7" s="168"/>
      <c r="C7" s="169"/>
      <c r="D7" s="170"/>
      <c r="E7" s="168">
        <v>58</v>
      </c>
      <c r="F7" s="169">
        <v>128</v>
      </c>
      <c r="G7" s="170">
        <v>78</v>
      </c>
      <c r="H7" s="171">
        <v>6</v>
      </c>
      <c r="I7" s="172">
        <f t="shared" ref="I7:I19" si="0">SUM(B7:H7)</f>
        <v>270</v>
      </c>
      <c r="J7" s="173"/>
      <c r="K7" s="174"/>
      <c r="L7" s="171"/>
      <c r="M7" s="172">
        <f t="shared" ref="M7:M19" si="1">SUM(J7:L7)</f>
        <v>0</v>
      </c>
      <c r="N7" s="173"/>
      <c r="O7" s="174"/>
      <c r="P7" s="168"/>
      <c r="Q7" s="169"/>
      <c r="R7" s="170"/>
      <c r="S7" s="168"/>
      <c r="T7" s="172">
        <f t="shared" ref="T7:T19" si="2">SUM(N7:S7)</f>
        <v>0</v>
      </c>
      <c r="U7" s="170">
        <f t="shared" ref="U7:U19" si="3">+I7+M7+T7</f>
        <v>270</v>
      </c>
      <c r="V7" s="175"/>
    </row>
    <row r="8" spans="1:22" s="158" customFormat="1" ht="30" customHeight="1" x14ac:dyDescent="0.15">
      <c r="A8" s="176" t="s">
        <v>102</v>
      </c>
      <c r="B8" s="177"/>
      <c r="C8" s="178"/>
      <c r="D8" s="179"/>
      <c r="E8" s="177">
        <v>69</v>
      </c>
      <c r="F8" s="178">
        <v>104</v>
      </c>
      <c r="G8" s="179">
        <v>37</v>
      </c>
      <c r="H8" s="180"/>
      <c r="I8" s="181">
        <f t="shared" si="0"/>
        <v>210</v>
      </c>
      <c r="J8" s="182"/>
      <c r="K8" s="183"/>
      <c r="L8" s="180"/>
      <c r="M8" s="181">
        <f t="shared" si="1"/>
        <v>0</v>
      </c>
      <c r="N8" s="182"/>
      <c r="O8" s="183"/>
      <c r="P8" s="177"/>
      <c r="Q8" s="178"/>
      <c r="R8" s="179"/>
      <c r="S8" s="177"/>
      <c r="T8" s="181">
        <f t="shared" si="2"/>
        <v>0</v>
      </c>
      <c r="U8" s="179">
        <f t="shared" si="3"/>
        <v>210</v>
      </c>
      <c r="V8" s="175"/>
    </row>
    <row r="9" spans="1:22" s="158" customFormat="1" ht="30" customHeight="1" x14ac:dyDescent="0.15">
      <c r="A9" s="176" t="s">
        <v>103</v>
      </c>
      <c r="B9" s="177"/>
      <c r="C9" s="178"/>
      <c r="D9" s="179"/>
      <c r="E9" s="177">
        <v>8</v>
      </c>
      <c r="F9" s="178">
        <v>68</v>
      </c>
      <c r="G9" s="179">
        <v>44</v>
      </c>
      <c r="H9" s="180">
        <v>10</v>
      </c>
      <c r="I9" s="181">
        <f t="shared" si="0"/>
        <v>130</v>
      </c>
      <c r="J9" s="182"/>
      <c r="K9" s="183"/>
      <c r="L9" s="180"/>
      <c r="M9" s="181">
        <f t="shared" si="1"/>
        <v>0</v>
      </c>
      <c r="N9" s="182"/>
      <c r="O9" s="183"/>
      <c r="P9" s="177"/>
      <c r="Q9" s="178"/>
      <c r="R9" s="179"/>
      <c r="S9" s="177"/>
      <c r="T9" s="181">
        <f t="shared" si="2"/>
        <v>0</v>
      </c>
      <c r="U9" s="179">
        <f t="shared" si="3"/>
        <v>130</v>
      </c>
      <c r="V9" s="175"/>
    </row>
    <row r="10" spans="1:22" s="158" customFormat="1" ht="30" customHeight="1" x14ac:dyDescent="0.15">
      <c r="A10" s="176" t="s">
        <v>104</v>
      </c>
      <c r="B10" s="177"/>
      <c r="C10" s="178"/>
      <c r="D10" s="179"/>
      <c r="E10" s="177"/>
      <c r="F10" s="178">
        <v>11</v>
      </c>
      <c r="G10" s="179">
        <v>36</v>
      </c>
      <c r="H10" s="180">
        <v>48</v>
      </c>
      <c r="I10" s="181">
        <f t="shared" si="0"/>
        <v>95</v>
      </c>
      <c r="J10" s="182">
        <v>17</v>
      </c>
      <c r="K10" s="183">
        <v>3</v>
      </c>
      <c r="L10" s="180"/>
      <c r="M10" s="181">
        <f t="shared" si="1"/>
        <v>20</v>
      </c>
      <c r="N10" s="182"/>
      <c r="O10" s="183"/>
      <c r="P10" s="177"/>
      <c r="Q10" s="178"/>
      <c r="R10" s="179"/>
      <c r="S10" s="177"/>
      <c r="T10" s="181">
        <f t="shared" si="2"/>
        <v>0</v>
      </c>
      <c r="U10" s="179">
        <f t="shared" si="3"/>
        <v>115</v>
      </c>
      <c r="V10" s="175"/>
    </row>
    <row r="11" spans="1:22" s="158" customFormat="1" ht="30" customHeight="1" x14ac:dyDescent="0.15">
      <c r="A11" s="176" t="s">
        <v>105</v>
      </c>
      <c r="B11" s="177"/>
      <c r="C11" s="178"/>
      <c r="D11" s="179"/>
      <c r="E11" s="177"/>
      <c r="F11" s="178">
        <v>75</v>
      </c>
      <c r="G11" s="179">
        <v>48</v>
      </c>
      <c r="H11" s="180">
        <v>30</v>
      </c>
      <c r="I11" s="181">
        <f t="shared" si="0"/>
        <v>153</v>
      </c>
      <c r="J11" s="182">
        <v>17</v>
      </c>
      <c r="K11" s="183"/>
      <c r="L11" s="180"/>
      <c r="M11" s="181">
        <f t="shared" si="1"/>
        <v>17</v>
      </c>
      <c r="N11" s="182"/>
      <c r="O11" s="183"/>
      <c r="P11" s="177"/>
      <c r="Q11" s="178"/>
      <c r="R11" s="179"/>
      <c r="S11" s="177"/>
      <c r="T11" s="181">
        <f t="shared" si="2"/>
        <v>0</v>
      </c>
      <c r="U11" s="179">
        <f t="shared" si="3"/>
        <v>170</v>
      </c>
      <c r="V11" s="175"/>
    </row>
    <row r="12" spans="1:22" s="158" customFormat="1" ht="30" customHeight="1" x14ac:dyDescent="0.15">
      <c r="A12" s="176" t="s">
        <v>106</v>
      </c>
      <c r="B12" s="177"/>
      <c r="C12" s="178"/>
      <c r="D12" s="179"/>
      <c r="E12" s="177">
        <v>8</v>
      </c>
      <c r="F12" s="178">
        <v>55</v>
      </c>
      <c r="G12" s="179">
        <v>73</v>
      </c>
      <c r="H12" s="180">
        <v>14</v>
      </c>
      <c r="I12" s="181">
        <f t="shared" si="0"/>
        <v>150</v>
      </c>
      <c r="J12" s="182"/>
      <c r="K12" s="183"/>
      <c r="L12" s="180"/>
      <c r="M12" s="181">
        <f t="shared" si="1"/>
        <v>0</v>
      </c>
      <c r="N12" s="182"/>
      <c r="O12" s="183"/>
      <c r="P12" s="177"/>
      <c r="Q12" s="178"/>
      <c r="R12" s="179"/>
      <c r="S12" s="177"/>
      <c r="T12" s="181">
        <f t="shared" si="2"/>
        <v>0</v>
      </c>
      <c r="U12" s="179">
        <f t="shared" si="3"/>
        <v>150</v>
      </c>
      <c r="V12" s="175"/>
    </row>
    <row r="13" spans="1:22" s="158" customFormat="1" ht="30" customHeight="1" x14ac:dyDescent="0.15">
      <c r="A13" s="176" t="s">
        <v>107</v>
      </c>
      <c r="B13" s="177"/>
      <c r="C13" s="178"/>
      <c r="D13" s="179"/>
      <c r="E13" s="177">
        <v>20</v>
      </c>
      <c r="F13" s="178">
        <v>49</v>
      </c>
      <c r="G13" s="179">
        <v>45</v>
      </c>
      <c r="H13" s="180">
        <v>21</v>
      </c>
      <c r="I13" s="181">
        <f t="shared" si="0"/>
        <v>135</v>
      </c>
      <c r="J13" s="182"/>
      <c r="K13" s="183"/>
      <c r="L13" s="180"/>
      <c r="M13" s="181">
        <f t="shared" si="1"/>
        <v>0</v>
      </c>
      <c r="N13" s="182"/>
      <c r="O13" s="183"/>
      <c r="P13" s="177"/>
      <c r="Q13" s="178"/>
      <c r="R13" s="179"/>
      <c r="S13" s="177"/>
      <c r="T13" s="181">
        <f t="shared" si="2"/>
        <v>0</v>
      </c>
      <c r="U13" s="179">
        <f t="shared" si="3"/>
        <v>135</v>
      </c>
      <c r="V13" s="175"/>
    </row>
    <row r="14" spans="1:22" s="158" customFormat="1" ht="30" customHeight="1" x14ac:dyDescent="0.15">
      <c r="A14" s="176" t="s">
        <v>108</v>
      </c>
      <c r="B14" s="184"/>
      <c r="C14" s="185"/>
      <c r="D14" s="186"/>
      <c r="E14" s="184"/>
      <c r="F14" s="185">
        <v>3</v>
      </c>
      <c r="G14" s="186">
        <v>126</v>
      </c>
      <c r="H14" s="187">
        <v>22</v>
      </c>
      <c r="I14" s="188">
        <f t="shared" si="0"/>
        <v>151</v>
      </c>
      <c r="J14" s="189"/>
      <c r="K14" s="190"/>
      <c r="L14" s="187"/>
      <c r="M14" s="188">
        <f t="shared" si="1"/>
        <v>0</v>
      </c>
      <c r="N14" s="189"/>
      <c r="O14" s="190"/>
      <c r="P14" s="184"/>
      <c r="Q14" s="185"/>
      <c r="R14" s="186"/>
      <c r="S14" s="184"/>
      <c r="T14" s="188">
        <f t="shared" si="2"/>
        <v>0</v>
      </c>
      <c r="U14" s="186">
        <f t="shared" si="3"/>
        <v>151</v>
      </c>
      <c r="V14" s="175"/>
    </row>
    <row r="15" spans="1:22" s="158" customFormat="1" ht="30" customHeight="1" x14ac:dyDescent="0.15">
      <c r="A15" s="176" t="s">
        <v>109</v>
      </c>
      <c r="B15" s="177"/>
      <c r="C15" s="178"/>
      <c r="D15" s="179"/>
      <c r="E15" s="177"/>
      <c r="F15" s="178">
        <v>42</v>
      </c>
      <c r="G15" s="179">
        <v>56</v>
      </c>
      <c r="H15" s="180">
        <v>39</v>
      </c>
      <c r="I15" s="181">
        <f t="shared" si="0"/>
        <v>137</v>
      </c>
      <c r="J15" s="182">
        <v>13</v>
      </c>
      <c r="K15" s="183"/>
      <c r="L15" s="180"/>
      <c r="M15" s="181">
        <f t="shared" si="1"/>
        <v>13</v>
      </c>
      <c r="N15" s="182"/>
      <c r="O15" s="183"/>
      <c r="P15" s="177"/>
      <c r="Q15" s="178"/>
      <c r="R15" s="179"/>
      <c r="S15" s="177"/>
      <c r="T15" s="181">
        <f t="shared" si="2"/>
        <v>0</v>
      </c>
      <c r="U15" s="179">
        <f t="shared" si="3"/>
        <v>150</v>
      </c>
      <c r="V15" s="175"/>
    </row>
    <row r="16" spans="1:22" s="158" customFormat="1" ht="30" customHeight="1" x14ac:dyDescent="0.15">
      <c r="A16" s="176" t="s">
        <v>110</v>
      </c>
      <c r="B16" s="177"/>
      <c r="C16" s="178"/>
      <c r="D16" s="179"/>
      <c r="E16" s="177"/>
      <c r="F16" s="178"/>
      <c r="G16" s="179">
        <v>17</v>
      </c>
      <c r="H16" s="180">
        <v>32</v>
      </c>
      <c r="I16" s="181">
        <f t="shared" si="0"/>
        <v>49</v>
      </c>
      <c r="J16" s="182">
        <v>17</v>
      </c>
      <c r="K16" s="183">
        <v>36</v>
      </c>
      <c r="L16" s="180">
        <v>24</v>
      </c>
      <c r="M16" s="181">
        <f t="shared" si="1"/>
        <v>77</v>
      </c>
      <c r="N16" s="182"/>
      <c r="O16" s="183"/>
      <c r="P16" s="177"/>
      <c r="Q16" s="178"/>
      <c r="R16" s="179"/>
      <c r="S16" s="177"/>
      <c r="T16" s="181">
        <f t="shared" si="2"/>
        <v>0</v>
      </c>
      <c r="U16" s="179">
        <f t="shared" si="3"/>
        <v>126</v>
      </c>
      <c r="V16" s="175"/>
    </row>
    <row r="17" spans="1:22" s="158" customFormat="1" ht="30" customHeight="1" x14ac:dyDescent="0.15">
      <c r="A17" s="176" t="s">
        <v>111</v>
      </c>
      <c r="B17" s="177"/>
      <c r="C17" s="178"/>
      <c r="D17" s="179"/>
      <c r="E17" s="177"/>
      <c r="F17" s="178">
        <v>19</v>
      </c>
      <c r="G17" s="179">
        <v>18</v>
      </c>
      <c r="H17" s="180">
        <v>12</v>
      </c>
      <c r="I17" s="181">
        <f t="shared" si="0"/>
        <v>49</v>
      </c>
      <c r="J17" s="182">
        <v>16</v>
      </c>
      <c r="K17" s="183">
        <v>10</v>
      </c>
      <c r="L17" s="180"/>
      <c r="M17" s="181">
        <f t="shared" si="1"/>
        <v>26</v>
      </c>
      <c r="N17" s="182"/>
      <c r="O17" s="183"/>
      <c r="P17" s="177"/>
      <c r="Q17" s="178"/>
      <c r="R17" s="179"/>
      <c r="S17" s="177"/>
      <c r="T17" s="181">
        <f t="shared" si="2"/>
        <v>0</v>
      </c>
      <c r="U17" s="179">
        <f t="shared" si="3"/>
        <v>75</v>
      </c>
      <c r="V17" s="175"/>
    </row>
    <row r="18" spans="1:22" s="158" customFormat="1" ht="30" customHeight="1" x14ac:dyDescent="0.15">
      <c r="A18" s="176" t="s">
        <v>112</v>
      </c>
      <c r="B18" s="177"/>
      <c r="C18" s="178"/>
      <c r="D18" s="179"/>
      <c r="E18" s="177"/>
      <c r="F18" s="178">
        <v>28</v>
      </c>
      <c r="G18" s="179">
        <v>99</v>
      </c>
      <c r="H18" s="180">
        <v>53</v>
      </c>
      <c r="I18" s="181">
        <f t="shared" si="0"/>
        <v>180</v>
      </c>
      <c r="J18" s="182">
        <v>60</v>
      </c>
      <c r="K18" s="183"/>
      <c r="L18" s="180"/>
      <c r="M18" s="181">
        <f t="shared" si="1"/>
        <v>60</v>
      </c>
      <c r="N18" s="182"/>
      <c r="O18" s="183"/>
      <c r="P18" s="177"/>
      <c r="Q18" s="178"/>
      <c r="R18" s="179"/>
      <c r="S18" s="177"/>
      <c r="T18" s="181">
        <f t="shared" si="2"/>
        <v>0</v>
      </c>
      <c r="U18" s="179">
        <f t="shared" si="3"/>
        <v>240</v>
      </c>
      <c r="V18" s="175"/>
    </row>
    <row r="19" spans="1:22" s="193" customFormat="1" ht="30" customHeight="1" thickBot="1" x14ac:dyDescent="0.2">
      <c r="A19" s="191" t="s">
        <v>113</v>
      </c>
      <c r="B19" s="177"/>
      <c r="C19" s="178"/>
      <c r="D19" s="179"/>
      <c r="E19" s="177"/>
      <c r="F19" s="178"/>
      <c r="G19" s="179">
        <v>95</v>
      </c>
      <c r="H19" s="180">
        <v>60</v>
      </c>
      <c r="I19" s="181">
        <f t="shared" si="0"/>
        <v>155</v>
      </c>
      <c r="J19" s="182">
        <v>20</v>
      </c>
      <c r="K19" s="183">
        <v>5</v>
      </c>
      <c r="L19" s="180"/>
      <c r="M19" s="181">
        <f t="shared" si="1"/>
        <v>25</v>
      </c>
      <c r="N19" s="182"/>
      <c r="O19" s="183"/>
      <c r="P19" s="177"/>
      <c r="Q19" s="178"/>
      <c r="R19" s="179"/>
      <c r="S19" s="177"/>
      <c r="T19" s="181">
        <f t="shared" si="2"/>
        <v>0</v>
      </c>
      <c r="U19" s="179">
        <f t="shared" si="3"/>
        <v>180</v>
      </c>
      <c r="V19" s="192"/>
    </row>
    <row r="20" spans="1:22" s="193" customFormat="1" ht="30" customHeight="1" x14ac:dyDescent="0.15">
      <c r="A20" s="194" t="s">
        <v>94</v>
      </c>
      <c r="B20" s="195">
        <f>SUM(B7:B19)</f>
        <v>0</v>
      </c>
      <c r="C20" s="196">
        <f t="shared" ref="C20:U20" si="4">SUM(C7:C19)</f>
        <v>0</v>
      </c>
      <c r="D20" s="197">
        <f t="shared" si="4"/>
        <v>0</v>
      </c>
      <c r="E20" s="195">
        <f t="shared" si="4"/>
        <v>163</v>
      </c>
      <c r="F20" s="196">
        <f t="shared" si="4"/>
        <v>582</v>
      </c>
      <c r="G20" s="197">
        <f t="shared" si="4"/>
        <v>772</v>
      </c>
      <c r="H20" s="198">
        <f t="shared" si="4"/>
        <v>347</v>
      </c>
      <c r="I20" s="199">
        <f t="shared" si="4"/>
        <v>1864</v>
      </c>
      <c r="J20" s="200">
        <f t="shared" si="4"/>
        <v>160</v>
      </c>
      <c r="K20" s="201">
        <f t="shared" si="4"/>
        <v>54</v>
      </c>
      <c r="L20" s="198">
        <f t="shared" si="4"/>
        <v>24</v>
      </c>
      <c r="M20" s="199">
        <f t="shared" si="4"/>
        <v>238</v>
      </c>
      <c r="N20" s="200">
        <f t="shared" si="4"/>
        <v>0</v>
      </c>
      <c r="O20" s="201">
        <f t="shared" si="4"/>
        <v>0</v>
      </c>
      <c r="P20" s="195">
        <f t="shared" si="4"/>
        <v>0</v>
      </c>
      <c r="Q20" s="196">
        <f t="shared" si="4"/>
        <v>0</v>
      </c>
      <c r="R20" s="197">
        <f t="shared" si="4"/>
        <v>0</v>
      </c>
      <c r="S20" s="195">
        <f t="shared" si="4"/>
        <v>0</v>
      </c>
      <c r="T20" s="199">
        <f t="shared" si="4"/>
        <v>0</v>
      </c>
      <c r="U20" s="197">
        <f t="shared" si="4"/>
        <v>2102</v>
      </c>
      <c r="V20" s="192"/>
    </row>
    <row r="21" spans="1:22" x14ac:dyDescent="0.15">
      <c r="V21" s="110"/>
    </row>
  </sheetData>
  <mergeCells count="15">
    <mergeCell ref="U4:U6"/>
    <mergeCell ref="A4:A6"/>
    <mergeCell ref="A2:U2"/>
    <mergeCell ref="T3:U3"/>
    <mergeCell ref="P5:R5"/>
    <mergeCell ref="T5:T6"/>
    <mergeCell ref="N4:T4"/>
    <mergeCell ref="J5:K5"/>
    <mergeCell ref="M5:M6"/>
    <mergeCell ref="J4:M4"/>
    <mergeCell ref="B4:I4"/>
    <mergeCell ref="N5:O5"/>
    <mergeCell ref="B5:D5"/>
    <mergeCell ref="E5:G5"/>
    <mergeCell ref="I5:I6"/>
  </mergeCells>
  <phoneticPr fontId="2"/>
  <pageMargins left="0.51" right="0.18" top="0.7" bottom="0.18" header="0.21" footer="0.26"/>
  <pageSetup paperSize="9" scale="83" orientation="landscape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3"/>
  <sheetViews>
    <sheetView showZeros="0" zoomScale="85" zoomScaleNormal="85" workbookViewId="0">
      <pane xSplit="2" ySplit="6" topLeftCell="C9" activePane="bottomRight" state="frozen"/>
      <selection pane="topRight" activeCell="B1" sqref="B1"/>
      <selection pane="bottomLeft" activeCell="A6" sqref="A6"/>
      <selection pane="bottomRight" activeCell="L48" sqref="L48"/>
    </sheetView>
  </sheetViews>
  <sheetFormatPr defaultRowHeight="13.5" x14ac:dyDescent="0.15"/>
  <cols>
    <col min="1" max="1" width="5.25" style="13" customWidth="1"/>
    <col min="2" max="2" width="14.125" style="264" customWidth="1"/>
    <col min="3" max="3" width="5.5" style="13" customWidth="1"/>
    <col min="4" max="4" width="6.125" style="13" customWidth="1"/>
    <col min="5" max="5" width="7.125" style="13" customWidth="1"/>
    <col min="6" max="9" width="8.125" style="13" customWidth="1"/>
    <col min="10" max="10" width="8.625" style="13" customWidth="1"/>
    <col min="11" max="13" width="8.125" style="13" customWidth="1"/>
    <col min="14" max="14" width="8.625" style="13" customWidth="1"/>
    <col min="15" max="19" width="8.125" style="13" customWidth="1"/>
    <col min="20" max="20" width="6.125" style="13" customWidth="1"/>
    <col min="21" max="22" width="8.625" style="13" customWidth="1"/>
    <col min="23" max="16384" width="9" style="13"/>
  </cols>
  <sheetData>
    <row r="1" spans="1:23" ht="17.25" x14ac:dyDescent="0.15">
      <c r="A1" s="260" t="s">
        <v>116</v>
      </c>
      <c r="B1" s="261"/>
    </row>
    <row r="2" spans="1:23" ht="28.5" customHeight="1" x14ac:dyDescent="0.15">
      <c r="B2" s="585" t="s">
        <v>100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</row>
    <row r="3" spans="1:23" ht="16.5" customHeight="1" x14ac:dyDescent="0.15">
      <c r="A3" s="12"/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586" t="s">
        <v>1</v>
      </c>
      <c r="V3" s="586"/>
    </row>
    <row r="4" spans="1:23" ht="17.25" customHeight="1" x14ac:dyDescent="0.15">
      <c r="A4" s="12"/>
      <c r="B4" s="545" t="s">
        <v>96</v>
      </c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3"/>
      <c r="V4" s="554" t="s">
        <v>17</v>
      </c>
    </row>
    <row r="5" spans="1:23" ht="17.25" customHeight="1" x14ac:dyDescent="0.15">
      <c r="A5" s="12"/>
      <c r="B5" s="546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124" t="s">
        <v>93</v>
      </c>
      <c r="U5" s="557" t="s">
        <v>48</v>
      </c>
      <c r="V5" s="554"/>
    </row>
    <row r="6" spans="1:23" ht="17.25" customHeight="1" x14ac:dyDescent="0.15">
      <c r="A6" s="12"/>
      <c r="B6" s="547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557"/>
      <c r="V6" s="554"/>
    </row>
    <row r="7" spans="1:23" ht="16.5" customHeight="1" x14ac:dyDescent="0.15">
      <c r="A7" s="12">
        <v>1</v>
      </c>
      <c r="B7" s="211" t="s">
        <v>18</v>
      </c>
      <c r="C7" s="212"/>
      <c r="D7" s="213"/>
      <c r="E7" s="214"/>
      <c r="F7" s="212">
        <v>233</v>
      </c>
      <c r="G7" s="213">
        <v>536</v>
      </c>
      <c r="H7" s="214">
        <v>527</v>
      </c>
      <c r="I7" s="215">
        <v>99</v>
      </c>
      <c r="J7" s="216">
        <f t="shared" ref="J7:J39" si="0">SUM(C7:I7)</f>
        <v>1395</v>
      </c>
      <c r="K7" s="217">
        <v>107</v>
      </c>
      <c r="L7" s="218"/>
      <c r="M7" s="215"/>
      <c r="N7" s="216">
        <f t="shared" ref="N7:N41" si="1">SUM(K7:M7)</f>
        <v>107</v>
      </c>
      <c r="O7" s="217">
        <v>198</v>
      </c>
      <c r="P7" s="218"/>
      <c r="Q7" s="212"/>
      <c r="R7" s="213"/>
      <c r="S7" s="214"/>
      <c r="T7" s="212"/>
      <c r="U7" s="216">
        <f t="shared" ref="U7:U41" si="2">SUM(O7:T7)</f>
        <v>198</v>
      </c>
      <c r="V7" s="214">
        <f t="shared" ref="V7:V41" si="3">+J7+N7+U7</f>
        <v>1700</v>
      </c>
      <c r="W7" s="107"/>
    </row>
    <row r="8" spans="1:23" ht="16.5" customHeight="1" x14ac:dyDescent="0.15">
      <c r="A8" s="12">
        <v>2</v>
      </c>
      <c r="B8" s="219" t="s">
        <v>19</v>
      </c>
      <c r="C8" s="220"/>
      <c r="D8" s="221"/>
      <c r="E8" s="222">
        <v>184</v>
      </c>
      <c r="F8" s="220">
        <v>1233</v>
      </c>
      <c r="G8" s="221">
        <v>2036</v>
      </c>
      <c r="H8" s="222">
        <v>2141</v>
      </c>
      <c r="I8" s="223">
        <v>1457</v>
      </c>
      <c r="J8" s="224">
        <f t="shared" si="0"/>
        <v>7051</v>
      </c>
      <c r="K8" s="225">
        <v>329</v>
      </c>
      <c r="L8" s="226"/>
      <c r="M8" s="223">
        <v>213</v>
      </c>
      <c r="N8" s="224">
        <f t="shared" si="1"/>
        <v>542</v>
      </c>
      <c r="O8" s="225">
        <v>207</v>
      </c>
      <c r="P8" s="226"/>
      <c r="Q8" s="220"/>
      <c r="R8" s="221"/>
      <c r="S8" s="222"/>
      <c r="T8" s="220"/>
      <c r="U8" s="224">
        <f t="shared" si="2"/>
        <v>207</v>
      </c>
      <c r="V8" s="222">
        <f t="shared" si="3"/>
        <v>7800</v>
      </c>
      <c r="W8" s="107"/>
    </row>
    <row r="9" spans="1:23" ht="16.5" customHeight="1" x14ac:dyDescent="0.15">
      <c r="A9" s="12">
        <v>3</v>
      </c>
      <c r="B9" s="219" t="s">
        <v>20</v>
      </c>
      <c r="C9" s="220"/>
      <c r="D9" s="221"/>
      <c r="E9" s="222"/>
      <c r="F9" s="220"/>
      <c r="G9" s="221">
        <v>430</v>
      </c>
      <c r="H9" s="222">
        <v>470</v>
      </c>
      <c r="I9" s="223"/>
      <c r="J9" s="224">
        <f t="shared" si="0"/>
        <v>900</v>
      </c>
      <c r="K9" s="225"/>
      <c r="L9" s="226"/>
      <c r="M9" s="223"/>
      <c r="N9" s="224">
        <f t="shared" si="1"/>
        <v>0</v>
      </c>
      <c r="O9" s="225"/>
      <c r="P9" s="226"/>
      <c r="Q9" s="220"/>
      <c r="R9" s="221"/>
      <c r="S9" s="222"/>
      <c r="T9" s="220"/>
      <c r="U9" s="224">
        <f t="shared" si="2"/>
        <v>0</v>
      </c>
      <c r="V9" s="222">
        <f t="shared" si="3"/>
        <v>900</v>
      </c>
      <c r="W9" s="107"/>
    </row>
    <row r="10" spans="1:23" ht="16.5" customHeight="1" x14ac:dyDescent="0.15">
      <c r="A10" s="12">
        <v>4</v>
      </c>
      <c r="B10" s="219" t="s">
        <v>21</v>
      </c>
      <c r="C10" s="220"/>
      <c r="D10" s="221"/>
      <c r="E10" s="222"/>
      <c r="F10" s="220">
        <v>386</v>
      </c>
      <c r="G10" s="221">
        <v>474</v>
      </c>
      <c r="H10" s="222">
        <v>856</v>
      </c>
      <c r="I10" s="223">
        <v>2309</v>
      </c>
      <c r="J10" s="224">
        <f t="shared" si="0"/>
        <v>4025</v>
      </c>
      <c r="K10" s="225">
        <v>453</v>
      </c>
      <c r="L10" s="226">
        <v>1380</v>
      </c>
      <c r="M10" s="223">
        <v>7322</v>
      </c>
      <c r="N10" s="224">
        <f t="shared" si="1"/>
        <v>9155</v>
      </c>
      <c r="O10" s="225">
        <v>8713</v>
      </c>
      <c r="P10" s="226">
        <v>1407</v>
      </c>
      <c r="Q10" s="220"/>
      <c r="R10" s="221"/>
      <c r="S10" s="222"/>
      <c r="T10" s="220"/>
      <c r="U10" s="224">
        <f t="shared" si="2"/>
        <v>10120</v>
      </c>
      <c r="V10" s="222">
        <f t="shared" si="3"/>
        <v>23300</v>
      </c>
      <c r="W10" s="107"/>
    </row>
    <row r="11" spans="1:23" ht="16.5" customHeight="1" x14ac:dyDescent="0.15">
      <c r="A11" s="12">
        <v>5</v>
      </c>
      <c r="B11" s="219" t="s">
        <v>91</v>
      </c>
      <c r="C11" s="220"/>
      <c r="D11" s="221"/>
      <c r="E11" s="222"/>
      <c r="F11" s="220"/>
      <c r="G11" s="221"/>
      <c r="H11" s="222"/>
      <c r="I11" s="223">
        <v>500</v>
      </c>
      <c r="J11" s="224">
        <f t="shared" si="0"/>
        <v>500</v>
      </c>
      <c r="K11" s="225">
        <v>1500</v>
      </c>
      <c r="L11" s="226">
        <v>800</v>
      </c>
      <c r="M11" s="223">
        <v>1400</v>
      </c>
      <c r="N11" s="224">
        <f t="shared" si="1"/>
        <v>3700</v>
      </c>
      <c r="O11" s="225"/>
      <c r="P11" s="226"/>
      <c r="Q11" s="220"/>
      <c r="R11" s="221"/>
      <c r="S11" s="222"/>
      <c r="T11" s="220"/>
      <c r="U11" s="224">
        <f t="shared" si="2"/>
        <v>0</v>
      </c>
      <c r="V11" s="222">
        <f t="shared" si="3"/>
        <v>4200</v>
      </c>
      <c r="W11" s="107"/>
    </row>
    <row r="12" spans="1:23" ht="16.5" customHeight="1" x14ac:dyDescent="0.15">
      <c r="A12" s="12"/>
      <c r="B12" s="219" t="s">
        <v>92</v>
      </c>
      <c r="C12" s="220"/>
      <c r="D12" s="221"/>
      <c r="E12" s="222"/>
      <c r="F12" s="220">
        <v>600</v>
      </c>
      <c r="G12" s="221"/>
      <c r="H12" s="222"/>
      <c r="I12" s="223"/>
      <c r="J12" s="224">
        <f t="shared" si="0"/>
        <v>600</v>
      </c>
      <c r="K12" s="225">
        <v>900</v>
      </c>
      <c r="L12" s="226"/>
      <c r="M12" s="223"/>
      <c r="N12" s="224">
        <f t="shared" si="1"/>
        <v>900</v>
      </c>
      <c r="O12" s="225"/>
      <c r="P12" s="226"/>
      <c r="Q12" s="220"/>
      <c r="R12" s="221"/>
      <c r="S12" s="222"/>
      <c r="T12" s="220"/>
      <c r="U12" s="224">
        <f t="shared" si="2"/>
        <v>0</v>
      </c>
      <c r="V12" s="222">
        <f t="shared" si="3"/>
        <v>1500</v>
      </c>
      <c r="W12" s="107"/>
    </row>
    <row r="13" spans="1:23" ht="16.5" customHeight="1" x14ac:dyDescent="0.15">
      <c r="A13" s="12">
        <v>6</v>
      </c>
      <c r="B13" s="219" t="s">
        <v>98</v>
      </c>
      <c r="C13" s="220">
        <v>293</v>
      </c>
      <c r="D13" s="221">
        <v>1098</v>
      </c>
      <c r="E13" s="222">
        <v>3289</v>
      </c>
      <c r="F13" s="220">
        <v>4582</v>
      </c>
      <c r="G13" s="221">
        <v>4743</v>
      </c>
      <c r="H13" s="222">
        <v>5979</v>
      </c>
      <c r="I13" s="223">
        <v>6500</v>
      </c>
      <c r="J13" s="224">
        <f t="shared" si="0"/>
        <v>26484</v>
      </c>
      <c r="K13" s="225">
        <v>4487</v>
      </c>
      <c r="L13" s="226">
        <v>3709</v>
      </c>
      <c r="M13" s="223">
        <v>5731</v>
      </c>
      <c r="N13" s="224">
        <f t="shared" si="1"/>
        <v>13927</v>
      </c>
      <c r="O13" s="225">
        <v>1389</v>
      </c>
      <c r="P13" s="226"/>
      <c r="Q13" s="220"/>
      <c r="R13" s="221"/>
      <c r="S13" s="222"/>
      <c r="T13" s="220"/>
      <c r="U13" s="224">
        <f t="shared" si="2"/>
        <v>1389</v>
      </c>
      <c r="V13" s="222">
        <f t="shared" si="3"/>
        <v>41800</v>
      </c>
      <c r="W13" s="107"/>
    </row>
    <row r="14" spans="1:23" ht="16.5" customHeight="1" x14ac:dyDescent="0.15">
      <c r="A14" s="12">
        <v>7</v>
      </c>
      <c r="B14" s="227" t="s">
        <v>24</v>
      </c>
      <c r="C14" s="228"/>
      <c r="D14" s="229"/>
      <c r="E14" s="230"/>
      <c r="F14" s="228">
        <v>140</v>
      </c>
      <c r="G14" s="229">
        <v>708</v>
      </c>
      <c r="H14" s="230">
        <v>1705</v>
      </c>
      <c r="I14" s="231">
        <v>370</v>
      </c>
      <c r="J14" s="232">
        <f t="shared" si="0"/>
        <v>2923</v>
      </c>
      <c r="K14" s="233">
        <v>1271</v>
      </c>
      <c r="L14" s="234">
        <v>1372</v>
      </c>
      <c r="M14" s="231">
        <v>2271</v>
      </c>
      <c r="N14" s="232">
        <f t="shared" si="1"/>
        <v>4914</v>
      </c>
      <c r="O14" s="233">
        <v>3984</v>
      </c>
      <c r="P14" s="234">
        <v>779</v>
      </c>
      <c r="Q14" s="228"/>
      <c r="R14" s="229"/>
      <c r="S14" s="230"/>
      <c r="T14" s="228"/>
      <c r="U14" s="232">
        <f t="shared" si="2"/>
        <v>4763</v>
      </c>
      <c r="V14" s="230">
        <f t="shared" si="3"/>
        <v>12600</v>
      </c>
      <c r="W14" s="107"/>
    </row>
    <row r="15" spans="1:23" ht="16.5" customHeight="1" x14ac:dyDescent="0.15">
      <c r="A15" s="145">
        <v>8</v>
      </c>
      <c r="B15" s="235" t="s">
        <v>25</v>
      </c>
      <c r="C15" s="236"/>
      <c r="D15" s="237"/>
      <c r="E15" s="238"/>
      <c r="F15" s="236"/>
      <c r="G15" s="237"/>
      <c r="H15" s="238"/>
      <c r="I15" s="239"/>
      <c r="J15" s="240">
        <f t="shared" si="0"/>
        <v>0</v>
      </c>
      <c r="K15" s="241">
        <v>439</v>
      </c>
      <c r="L15" s="242">
        <v>1962</v>
      </c>
      <c r="M15" s="239">
        <v>3033</v>
      </c>
      <c r="N15" s="240">
        <f t="shared" si="1"/>
        <v>5434</v>
      </c>
      <c r="O15" s="241">
        <v>2230</v>
      </c>
      <c r="P15" s="242">
        <v>36</v>
      </c>
      <c r="Q15" s="236"/>
      <c r="R15" s="237"/>
      <c r="S15" s="238"/>
      <c r="T15" s="236"/>
      <c r="U15" s="240">
        <f t="shared" si="2"/>
        <v>2266</v>
      </c>
      <c r="V15" s="238">
        <f t="shared" si="3"/>
        <v>7700</v>
      </c>
      <c r="W15" s="107"/>
    </row>
    <row r="16" spans="1:23" ht="16.5" customHeight="1" x14ac:dyDescent="0.15">
      <c r="A16" s="12">
        <v>9</v>
      </c>
      <c r="B16" s="219" t="s">
        <v>26</v>
      </c>
      <c r="C16" s="220"/>
      <c r="D16" s="221"/>
      <c r="E16" s="222"/>
      <c r="F16" s="220">
        <v>1422</v>
      </c>
      <c r="G16" s="221">
        <v>386</v>
      </c>
      <c r="H16" s="222">
        <v>1385</v>
      </c>
      <c r="I16" s="223">
        <v>1195</v>
      </c>
      <c r="J16" s="224">
        <f t="shared" si="0"/>
        <v>4388</v>
      </c>
      <c r="K16" s="225">
        <v>2983</v>
      </c>
      <c r="L16" s="226">
        <v>6972</v>
      </c>
      <c r="M16" s="223">
        <v>5884</v>
      </c>
      <c r="N16" s="224">
        <f t="shared" si="1"/>
        <v>15839</v>
      </c>
      <c r="O16" s="225">
        <v>3343</v>
      </c>
      <c r="P16" s="226">
        <v>530</v>
      </c>
      <c r="Q16" s="220"/>
      <c r="R16" s="221"/>
      <c r="S16" s="222"/>
      <c r="T16" s="220"/>
      <c r="U16" s="224">
        <f t="shared" si="2"/>
        <v>3873</v>
      </c>
      <c r="V16" s="222">
        <f t="shared" si="3"/>
        <v>24100</v>
      </c>
      <c r="W16" s="107"/>
    </row>
    <row r="17" spans="1:24" ht="16.5" customHeight="1" x14ac:dyDescent="0.15">
      <c r="A17" s="12">
        <v>10</v>
      </c>
      <c r="B17" s="219" t="s">
        <v>27</v>
      </c>
      <c r="C17" s="220"/>
      <c r="D17" s="221"/>
      <c r="E17" s="222"/>
      <c r="F17" s="220"/>
      <c r="G17" s="221"/>
      <c r="H17" s="222">
        <v>112</v>
      </c>
      <c r="I17" s="223">
        <v>215</v>
      </c>
      <c r="J17" s="224">
        <f t="shared" si="0"/>
        <v>327</v>
      </c>
      <c r="K17" s="225">
        <v>418</v>
      </c>
      <c r="L17" s="226">
        <v>2216</v>
      </c>
      <c r="M17" s="223">
        <v>6563</v>
      </c>
      <c r="N17" s="224">
        <f t="shared" si="1"/>
        <v>9197</v>
      </c>
      <c r="O17" s="225">
        <v>5591</v>
      </c>
      <c r="P17" s="226">
        <v>2285</v>
      </c>
      <c r="Q17" s="220"/>
      <c r="R17" s="221"/>
      <c r="S17" s="222"/>
      <c r="T17" s="220"/>
      <c r="U17" s="224">
        <f t="shared" si="2"/>
        <v>7876</v>
      </c>
      <c r="V17" s="222">
        <f t="shared" si="3"/>
        <v>17400</v>
      </c>
      <c r="W17" s="107"/>
    </row>
    <row r="18" spans="1:24" ht="16.5" customHeight="1" x14ac:dyDescent="0.15">
      <c r="A18" s="12">
        <v>11</v>
      </c>
      <c r="B18" s="219" t="s">
        <v>28</v>
      </c>
      <c r="C18" s="220"/>
      <c r="D18" s="221"/>
      <c r="E18" s="222"/>
      <c r="F18" s="220">
        <v>856</v>
      </c>
      <c r="G18" s="221">
        <f>405+1144</f>
        <v>1549</v>
      </c>
      <c r="H18" s="222">
        <v>3010</v>
      </c>
      <c r="I18" s="223">
        <v>5081</v>
      </c>
      <c r="J18" s="224">
        <f t="shared" si="0"/>
        <v>10496</v>
      </c>
      <c r="K18" s="225">
        <v>6001</v>
      </c>
      <c r="L18" s="226">
        <v>5801</v>
      </c>
      <c r="M18" s="223">
        <v>902</v>
      </c>
      <c r="N18" s="224">
        <f t="shared" si="1"/>
        <v>12704</v>
      </c>
      <c r="O18" s="225"/>
      <c r="P18" s="226"/>
      <c r="Q18" s="220"/>
      <c r="R18" s="221"/>
      <c r="S18" s="222"/>
      <c r="T18" s="220"/>
      <c r="U18" s="224">
        <f t="shared" si="2"/>
        <v>0</v>
      </c>
      <c r="V18" s="222">
        <f t="shared" si="3"/>
        <v>23200</v>
      </c>
      <c r="W18" s="107"/>
    </row>
    <row r="19" spans="1:24" s="22" customFormat="1" ht="16.5" customHeight="1" x14ac:dyDescent="0.15">
      <c r="A19" s="12">
        <v>12</v>
      </c>
      <c r="B19" s="219" t="s">
        <v>97</v>
      </c>
      <c r="C19" s="220"/>
      <c r="D19" s="221"/>
      <c r="E19" s="222">
        <v>61</v>
      </c>
      <c r="F19" s="220">
        <v>524</v>
      </c>
      <c r="G19" s="221">
        <v>820</v>
      </c>
      <c r="H19" s="222">
        <v>910</v>
      </c>
      <c r="I19" s="223">
        <v>1096</v>
      </c>
      <c r="J19" s="224">
        <f t="shared" si="0"/>
        <v>3411</v>
      </c>
      <c r="K19" s="225">
        <v>2015</v>
      </c>
      <c r="L19" s="226">
        <v>2594</v>
      </c>
      <c r="M19" s="223">
        <v>2177</v>
      </c>
      <c r="N19" s="224">
        <f t="shared" si="1"/>
        <v>6786</v>
      </c>
      <c r="O19" s="225">
        <v>2453</v>
      </c>
      <c r="P19" s="226">
        <v>850</v>
      </c>
      <c r="Q19" s="220"/>
      <c r="R19" s="221"/>
      <c r="S19" s="222"/>
      <c r="T19" s="220"/>
      <c r="U19" s="224">
        <f t="shared" si="2"/>
        <v>3303</v>
      </c>
      <c r="V19" s="222">
        <f t="shared" si="3"/>
        <v>13500</v>
      </c>
      <c r="W19" s="108"/>
    </row>
    <row r="20" spans="1:24" ht="16.5" customHeight="1" x14ac:dyDescent="0.15">
      <c r="A20" s="210">
        <v>13</v>
      </c>
      <c r="B20" s="219" t="s">
        <v>99</v>
      </c>
      <c r="C20" s="220"/>
      <c r="D20" s="221"/>
      <c r="E20" s="222">
        <v>1232</v>
      </c>
      <c r="F20" s="220">
        <v>2598</v>
      </c>
      <c r="G20" s="221">
        <v>2758</v>
      </c>
      <c r="H20" s="222">
        <v>1038</v>
      </c>
      <c r="I20" s="223">
        <v>1263</v>
      </c>
      <c r="J20" s="224">
        <f t="shared" si="0"/>
        <v>8889</v>
      </c>
      <c r="K20" s="225">
        <v>1864</v>
      </c>
      <c r="L20" s="226">
        <v>3583</v>
      </c>
      <c r="M20" s="223">
        <v>9450</v>
      </c>
      <c r="N20" s="224">
        <f t="shared" si="1"/>
        <v>14897</v>
      </c>
      <c r="O20" s="225">
        <v>6008</v>
      </c>
      <c r="P20" s="226">
        <v>3708</v>
      </c>
      <c r="Q20" s="220">
        <v>6777</v>
      </c>
      <c r="R20" s="221">
        <v>8179</v>
      </c>
      <c r="S20" s="222">
        <v>1342</v>
      </c>
      <c r="T20" s="220"/>
      <c r="U20" s="224">
        <f t="shared" si="2"/>
        <v>26014</v>
      </c>
      <c r="V20" s="222">
        <f t="shared" si="3"/>
        <v>49800</v>
      </c>
      <c r="W20" s="107"/>
    </row>
    <row r="21" spans="1:24" ht="16.5" customHeight="1" x14ac:dyDescent="0.15">
      <c r="A21" s="153">
        <v>14</v>
      </c>
      <c r="B21" s="243" t="s">
        <v>31</v>
      </c>
      <c r="C21" s="244"/>
      <c r="D21" s="245"/>
      <c r="E21" s="246"/>
      <c r="F21" s="244">
        <v>55</v>
      </c>
      <c r="G21" s="245">
        <v>65</v>
      </c>
      <c r="H21" s="246">
        <v>590</v>
      </c>
      <c r="I21" s="247">
        <v>2670</v>
      </c>
      <c r="J21" s="248">
        <f t="shared" si="0"/>
        <v>3380</v>
      </c>
      <c r="K21" s="249">
        <v>5246</v>
      </c>
      <c r="L21" s="250">
        <v>3484</v>
      </c>
      <c r="M21" s="247">
        <v>2970</v>
      </c>
      <c r="N21" s="248">
        <f t="shared" si="1"/>
        <v>11700</v>
      </c>
      <c r="O21" s="249">
        <v>2520</v>
      </c>
      <c r="P21" s="250"/>
      <c r="Q21" s="244"/>
      <c r="R21" s="245"/>
      <c r="S21" s="246"/>
      <c r="T21" s="244"/>
      <c r="U21" s="248">
        <f t="shared" si="2"/>
        <v>2520</v>
      </c>
      <c r="V21" s="246">
        <f t="shared" si="3"/>
        <v>17600</v>
      </c>
      <c r="W21" s="107"/>
    </row>
    <row r="22" spans="1:24" ht="16.5" customHeight="1" x14ac:dyDescent="0.15">
      <c r="A22" s="12">
        <v>15</v>
      </c>
      <c r="B22" s="251" t="s">
        <v>32</v>
      </c>
      <c r="C22" s="252"/>
      <c r="D22" s="253"/>
      <c r="E22" s="254"/>
      <c r="F22" s="252">
        <v>154</v>
      </c>
      <c r="G22" s="253">
        <v>338</v>
      </c>
      <c r="H22" s="254">
        <v>368</v>
      </c>
      <c r="I22" s="255">
        <v>145</v>
      </c>
      <c r="J22" s="256">
        <f t="shared" si="0"/>
        <v>1005</v>
      </c>
      <c r="K22" s="257">
        <v>434</v>
      </c>
      <c r="L22" s="258">
        <v>386</v>
      </c>
      <c r="M22" s="255">
        <v>550</v>
      </c>
      <c r="N22" s="256">
        <f>SUM(K22:M22)</f>
        <v>1370</v>
      </c>
      <c r="O22" s="257">
        <v>125</v>
      </c>
      <c r="P22" s="258">
        <v>200</v>
      </c>
      <c r="Q22" s="252"/>
      <c r="R22" s="253"/>
      <c r="S22" s="254"/>
      <c r="T22" s="252"/>
      <c r="U22" s="256">
        <f t="shared" si="2"/>
        <v>325</v>
      </c>
      <c r="V22" s="254">
        <f t="shared" si="3"/>
        <v>2700</v>
      </c>
      <c r="W22" s="107"/>
    </row>
    <row r="23" spans="1:24" ht="16.5" customHeight="1" x14ac:dyDescent="0.15">
      <c r="A23" s="12">
        <v>16</v>
      </c>
      <c r="B23" s="219" t="s">
        <v>33</v>
      </c>
      <c r="C23" s="220"/>
      <c r="D23" s="221"/>
      <c r="E23" s="222"/>
      <c r="F23" s="220">
        <v>206</v>
      </c>
      <c r="G23" s="221">
        <v>128</v>
      </c>
      <c r="H23" s="222">
        <v>366</v>
      </c>
      <c r="I23" s="223">
        <v>320</v>
      </c>
      <c r="J23" s="224">
        <f t="shared" si="0"/>
        <v>1020</v>
      </c>
      <c r="K23" s="225"/>
      <c r="L23" s="226"/>
      <c r="M23" s="223">
        <v>680</v>
      </c>
      <c r="N23" s="224">
        <f t="shared" si="1"/>
        <v>680</v>
      </c>
      <c r="O23" s="225"/>
      <c r="P23" s="226"/>
      <c r="Q23" s="220"/>
      <c r="R23" s="221"/>
      <c r="S23" s="222"/>
      <c r="T23" s="220"/>
      <c r="U23" s="224">
        <f t="shared" si="2"/>
        <v>0</v>
      </c>
      <c r="V23" s="222">
        <f t="shared" si="3"/>
        <v>1700</v>
      </c>
      <c r="W23" s="107"/>
    </row>
    <row r="24" spans="1:24" ht="16.5" customHeight="1" x14ac:dyDescent="0.15">
      <c r="A24" s="12">
        <v>17</v>
      </c>
      <c r="B24" s="219" t="s">
        <v>34</v>
      </c>
      <c r="C24" s="220"/>
      <c r="D24" s="221"/>
      <c r="E24" s="222">
        <v>295</v>
      </c>
      <c r="F24" s="220">
        <v>627</v>
      </c>
      <c r="G24" s="221">
        <v>692</v>
      </c>
      <c r="H24" s="222">
        <v>946</v>
      </c>
      <c r="I24" s="223">
        <v>1414</v>
      </c>
      <c r="J24" s="224">
        <f t="shared" si="0"/>
        <v>3974</v>
      </c>
      <c r="K24" s="225">
        <v>2075</v>
      </c>
      <c r="L24" s="226">
        <v>3107</v>
      </c>
      <c r="M24" s="223">
        <v>2714</v>
      </c>
      <c r="N24" s="224">
        <f t="shared" si="1"/>
        <v>7896</v>
      </c>
      <c r="O24" s="225">
        <v>1781</v>
      </c>
      <c r="P24" s="226">
        <v>49</v>
      </c>
      <c r="Q24" s="220"/>
      <c r="R24" s="221"/>
      <c r="S24" s="222"/>
      <c r="T24" s="220"/>
      <c r="U24" s="224">
        <f t="shared" si="2"/>
        <v>1830</v>
      </c>
      <c r="V24" s="222">
        <f t="shared" si="3"/>
        <v>13700</v>
      </c>
      <c r="W24" s="107"/>
    </row>
    <row r="25" spans="1:24" ht="16.5" customHeight="1" x14ac:dyDescent="0.15">
      <c r="A25" s="12">
        <v>19</v>
      </c>
      <c r="B25" s="259" t="s">
        <v>88</v>
      </c>
      <c r="C25" s="220"/>
      <c r="D25" s="221"/>
      <c r="E25" s="222"/>
      <c r="F25" s="220"/>
      <c r="G25" s="221"/>
      <c r="H25" s="222"/>
      <c r="I25" s="223"/>
      <c r="J25" s="224">
        <f t="shared" si="0"/>
        <v>0</v>
      </c>
      <c r="K25" s="225">
        <v>1000</v>
      </c>
      <c r="L25" s="226"/>
      <c r="M25" s="223"/>
      <c r="N25" s="224">
        <f t="shared" si="1"/>
        <v>1000</v>
      </c>
      <c r="O25" s="225">
        <v>1000</v>
      </c>
      <c r="P25" s="226"/>
      <c r="Q25" s="220"/>
      <c r="R25" s="221"/>
      <c r="S25" s="222"/>
      <c r="T25" s="220"/>
      <c r="U25" s="224">
        <f t="shared" si="2"/>
        <v>1000</v>
      </c>
      <c r="V25" s="222">
        <f t="shared" si="3"/>
        <v>2000</v>
      </c>
      <c r="W25" s="107"/>
    </row>
    <row r="26" spans="1:24" ht="16.5" customHeight="1" x14ac:dyDescent="0.15">
      <c r="A26" s="12">
        <v>18</v>
      </c>
      <c r="B26" s="259" t="s">
        <v>89</v>
      </c>
      <c r="C26" s="220"/>
      <c r="D26" s="221"/>
      <c r="E26" s="222"/>
      <c r="F26" s="220"/>
      <c r="G26" s="221"/>
      <c r="H26" s="222"/>
      <c r="I26" s="223">
        <v>1000</v>
      </c>
      <c r="J26" s="224">
        <f t="shared" si="0"/>
        <v>1000</v>
      </c>
      <c r="K26" s="225"/>
      <c r="L26" s="226"/>
      <c r="M26" s="223">
        <v>1000</v>
      </c>
      <c r="N26" s="224">
        <f t="shared" si="1"/>
        <v>1000</v>
      </c>
      <c r="O26" s="225"/>
      <c r="P26" s="226"/>
      <c r="Q26" s="220"/>
      <c r="R26" s="221"/>
      <c r="S26" s="222"/>
      <c r="T26" s="220"/>
      <c r="U26" s="224">
        <f t="shared" si="2"/>
        <v>0</v>
      </c>
      <c r="V26" s="222">
        <f t="shared" si="3"/>
        <v>2000</v>
      </c>
      <c r="W26" s="107"/>
    </row>
    <row r="27" spans="1:24" ht="16.5" customHeight="1" x14ac:dyDescent="0.15">
      <c r="A27" s="12">
        <v>18</v>
      </c>
      <c r="B27" s="259" t="s">
        <v>90</v>
      </c>
      <c r="C27" s="220"/>
      <c r="D27" s="221"/>
      <c r="E27" s="222"/>
      <c r="F27" s="220"/>
      <c r="G27" s="221"/>
      <c r="H27" s="222"/>
      <c r="I27" s="223"/>
      <c r="J27" s="224">
        <f t="shared" si="0"/>
        <v>0</v>
      </c>
      <c r="K27" s="225">
        <v>500</v>
      </c>
      <c r="L27" s="226"/>
      <c r="M27" s="223"/>
      <c r="N27" s="224">
        <f t="shared" si="1"/>
        <v>500</v>
      </c>
      <c r="O27" s="225">
        <v>500</v>
      </c>
      <c r="P27" s="226"/>
      <c r="Q27" s="220"/>
      <c r="R27" s="221"/>
      <c r="S27" s="222"/>
      <c r="T27" s="220"/>
      <c r="U27" s="224">
        <f t="shared" si="2"/>
        <v>500</v>
      </c>
      <c r="V27" s="222">
        <f t="shared" si="3"/>
        <v>1000</v>
      </c>
      <c r="W27" s="107"/>
    </row>
    <row r="28" spans="1:24" ht="16.5" customHeight="1" x14ac:dyDescent="0.15">
      <c r="A28" s="12">
        <v>20</v>
      </c>
      <c r="B28" s="243" t="s">
        <v>85</v>
      </c>
      <c r="C28" s="244"/>
      <c r="D28" s="245"/>
      <c r="E28" s="246"/>
      <c r="F28" s="244"/>
      <c r="G28" s="245"/>
      <c r="H28" s="246">
        <v>195</v>
      </c>
      <c r="I28" s="247">
        <v>133</v>
      </c>
      <c r="J28" s="248">
        <f t="shared" si="0"/>
        <v>328</v>
      </c>
      <c r="K28" s="249">
        <v>2672</v>
      </c>
      <c r="L28" s="250"/>
      <c r="M28" s="247"/>
      <c r="N28" s="248">
        <f t="shared" si="1"/>
        <v>2672</v>
      </c>
      <c r="O28" s="249"/>
      <c r="P28" s="250"/>
      <c r="Q28" s="244"/>
      <c r="R28" s="245"/>
      <c r="S28" s="246"/>
      <c r="T28" s="244"/>
      <c r="U28" s="248">
        <f t="shared" si="2"/>
        <v>0</v>
      </c>
      <c r="V28" s="246">
        <f t="shared" si="3"/>
        <v>3000</v>
      </c>
      <c r="W28" s="107"/>
    </row>
    <row r="29" spans="1:24" ht="16.5" customHeight="1" x14ac:dyDescent="0.15">
      <c r="A29" s="12">
        <v>21</v>
      </c>
      <c r="B29" s="251" t="s">
        <v>35</v>
      </c>
      <c r="C29" s="252"/>
      <c r="D29" s="253"/>
      <c r="E29" s="254"/>
      <c r="F29" s="252">
        <v>1081</v>
      </c>
      <c r="G29" s="253">
        <v>885</v>
      </c>
      <c r="H29" s="254">
        <v>353</v>
      </c>
      <c r="I29" s="255"/>
      <c r="J29" s="256">
        <f t="shared" si="0"/>
        <v>2319</v>
      </c>
      <c r="K29" s="257">
        <v>623</v>
      </c>
      <c r="L29" s="258">
        <v>2815</v>
      </c>
      <c r="M29" s="255">
        <v>2871</v>
      </c>
      <c r="N29" s="256">
        <f t="shared" si="1"/>
        <v>6309</v>
      </c>
      <c r="O29" s="257">
        <v>12576</v>
      </c>
      <c r="P29" s="258">
        <v>1960</v>
      </c>
      <c r="Q29" s="252"/>
      <c r="R29" s="253">
        <v>510</v>
      </c>
      <c r="S29" s="254">
        <v>126</v>
      </c>
      <c r="T29" s="252"/>
      <c r="U29" s="256">
        <f t="shared" si="2"/>
        <v>15172</v>
      </c>
      <c r="V29" s="254">
        <f t="shared" si="3"/>
        <v>23800</v>
      </c>
      <c r="W29" s="107"/>
      <c r="X29" s="107">
        <f>+V29-W29</f>
        <v>23800</v>
      </c>
    </row>
    <row r="30" spans="1:24" ht="16.5" customHeight="1" x14ac:dyDescent="0.15">
      <c r="A30" s="12">
        <v>22</v>
      </c>
      <c r="B30" s="219" t="s">
        <v>36</v>
      </c>
      <c r="C30" s="220"/>
      <c r="D30" s="221"/>
      <c r="E30" s="222"/>
      <c r="F30" s="220"/>
      <c r="G30" s="221"/>
      <c r="H30" s="222"/>
      <c r="I30" s="223"/>
      <c r="J30" s="224">
        <f t="shared" si="0"/>
        <v>0</v>
      </c>
      <c r="K30" s="225"/>
      <c r="L30" s="226"/>
      <c r="M30" s="223">
        <v>2203</v>
      </c>
      <c r="N30" s="224">
        <f t="shared" si="1"/>
        <v>2203</v>
      </c>
      <c r="O30" s="225">
        <v>2476</v>
      </c>
      <c r="P30" s="226">
        <v>1146</v>
      </c>
      <c r="Q30" s="220"/>
      <c r="R30" s="221">
        <v>1175</v>
      </c>
      <c r="S30" s="222"/>
      <c r="T30" s="220"/>
      <c r="U30" s="224">
        <f t="shared" si="2"/>
        <v>4797</v>
      </c>
      <c r="V30" s="222">
        <f t="shared" si="3"/>
        <v>7000</v>
      </c>
      <c r="W30" s="107"/>
    </row>
    <row r="31" spans="1:24" ht="16.5" customHeight="1" x14ac:dyDescent="0.15">
      <c r="A31" s="12">
        <v>23</v>
      </c>
      <c r="B31" s="219" t="s">
        <v>37</v>
      </c>
      <c r="C31" s="220"/>
      <c r="D31" s="221"/>
      <c r="E31" s="222">
        <v>457</v>
      </c>
      <c r="F31" s="220">
        <v>821</v>
      </c>
      <c r="G31" s="221">
        <v>1077</v>
      </c>
      <c r="H31" s="222">
        <v>1482</v>
      </c>
      <c r="I31" s="223">
        <v>3937</v>
      </c>
      <c r="J31" s="224">
        <f t="shared" si="0"/>
        <v>7774</v>
      </c>
      <c r="K31" s="225">
        <v>2753</v>
      </c>
      <c r="L31" s="226">
        <v>1067</v>
      </c>
      <c r="M31" s="223">
        <v>2257</v>
      </c>
      <c r="N31" s="224">
        <f t="shared" si="1"/>
        <v>6077</v>
      </c>
      <c r="O31" s="225">
        <v>249</v>
      </c>
      <c r="P31" s="226"/>
      <c r="Q31" s="220"/>
      <c r="R31" s="221"/>
      <c r="S31" s="222"/>
      <c r="T31" s="220"/>
      <c r="U31" s="224">
        <f t="shared" si="2"/>
        <v>249</v>
      </c>
      <c r="V31" s="222">
        <f t="shared" si="3"/>
        <v>14100</v>
      </c>
      <c r="W31" s="107"/>
    </row>
    <row r="32" spans="1:24" ht="16.5" customHeight="1" x14ac:dyDescent="0.15">
      <c r="A32" s="12">
        <v>24</v>
      </c>
      <c r="B32" s="219" t="s">
        <v>38</v>
      </c>
      <c r="C32" s="220"/>
      <c r="D32" s="221"/>
      <c r="E32" s="222"/>
      <c r="F32" s="220"/>
      <c r="G32" s="221"/>
      <c r="H32" s="222"/>
      <c r="I32" s="223"/>
      <c r="J32" s="224">
        <f>SUM(C32:I32)</f>
        <v>0</v>
      </c>
      <c r="K32" s="225">
        <v>637</v>
      </c>
      <c r="L32" s="226">
        <v>1578</v>
      </c>
      <c r="M32" s="223">
        <v>3378</v>
      </c>
      <c r="N32" s="224">
        <f>SUM(K32:M32)</f>
        <v>5593</v>
      </c>
      <c r="O32" s="225">
        <v>698</v>
      </c>
      <c r="P32" s="226">
        <v>509</v>
      </c>
      <c r="Q32" s="220"/>
      <c r="R32" s="221"/>
      <c r="S32" s="222"/>
      <c r="T32" s="220"/>
      <c r="U32" s="224">
        <f t="shared" si="2"/>
        <v>1207</v>
      </c>
      <c r="V32" s="222">
        <f t="shared" si="3"/>
        <v>6800</v>
      </c>
      <c r="W32" s="107"/>
    </row>
    <row r="33" spans="1:23" ht="16.5" customHeight="1" x14ac:dyDescent="0.15">
      <c r="A33" s="12">
        <v>25</v>
      </c>
      <c r="B33" s="219" t="s">
        <v>39</v>
      </c>
      <c r="C33" s="220"/>
      <c r="D33" s="221"/>
      <c r="E33" s="222"/>
      <c r="F33" s="220">
        <v>473</v>
      </c>
      <c r="G33" s="221">
        <v>2189</v>
      </c>
      <c r="H33" s="222">
        <v>4183</v>
      </c>
      <c r="I33" s="223">
        <v>5832</v>
      </c>
      <c r="J33" s="224">
        <f>SUM(C33:I33)</f>
        <v>12677</v>
      </c>
      <c r="K33" s="225">
        <v>6078</v>
      </c>
      <c r="L33" s="226">
        <v>3087</v>
      </c>
      <c r="M33" s="223">
        <v>2258</v>
      </c>
      <c r="N33" s="224">
        <f>SUM(K33:M33)</f>
        <v>11423</v>
      </c>
      <c r="O33" s="225"/>
      <c r="P33" s="226"/>
      <c r="Q33" s="220"/>
      <c r="R33" s="221"/>
      <c r="S33" s="222"/>
      <c r="T33" s="220"/>
      <c r="U33" s="224">
        <f t="shared" si="2"/>
        <v>0</v>
      </c>
      <c r="V33" s="222">
        <f t="shared" si="3"/>
        <v>24100</v>
      </c>
      <c r="W33" s="107"/>
    </row>
    <row r="34" spans="1:23" ht="16.5" customHeight="1" x14ac:dyDescent="0.15">
      <c r="A34" s="12">
        <v>26</v>
      </c>
      <c r="B34" s="227" t="s">
        <v>40</v>
      </c>
      <c r="C34" s="228"/>
      <c r="D34" s="229"/>
      <c r="E34" s="230"/>
      <c r="F34" s="228"/>
      <c r="G34" s="229"/>
      <c r="H34" s="230"/>
      <c r="I34" s="231"/>
      <c r="J34" s="232">
        <f t="shared" si="0"/>
        <v>0</v>
      </c>
      <c r="K34" s="233"/>
      <c r="L34" s="234">
        <v>980</v>
      </c>
      <c r="M34" s="231">
        <v>2125</v>
      </c>
      <c r="N34" s="248">
        <f t="shared" si="1"/>
        <v>3105</v>
      </c>
      <c r="O34" s="233">
        <v>1795</v>
      </c>
      <c r="P34" s="234"/>
      <c r="Q34" s="228"/>
      <c r="R34" s="229"/>
      <c r="S34" s="230"/>
      <c r="T34" s="228"/>
      <c r="U34" s="232">
        <f t="shared" si="2"/>
        <v>1795</v>
      </c>
      <c r="V34" s="230">
        <f>+J34+N34+U34</f>
        <v>4900</v>
      </c>
      <c r="W34" s="107"/>
    </row>
    <row r="35" spans="1:23" ht="16.5" customHeight="1" x14ac:dyDescent="0.15">
      <c r="A35" s="12">
        <v>27</v>
      </c>
      <c r="B35" s="235" t="s">
        <v>41</v>
      </c>
      <c r="C35" s="236"/>
      <c r="D35" s="237"/>
      <c r="E35" s="238"/>
      <c r="F35" s="236">
        <v>87</v>
      </c>
      <c r="G35" s="237">
        <v>543</v>
      </c>
      <c r="H35" s="238">
        <v>1464</v>
      </c>
      <c r="I35" s="239">
        <v>955</v>
      </c>
      <c r="J35" s="240">
        <f t="shared" si="0"/>
        <v>3049</v>
      </c>
      <c r="K35" s="241">
        <v>748</v>
      </c>
      <c r="L35" s="242">
        <v>803</v>
      </c>
      <c r="M35" s="239">
        <v>560</v>
      </c>
      <c r="N35" s="240">
        <f t="shared" si="1"/>
        <v>2111</v>
      </c>
      <c r="O35" s="241">
        <v>140</v>
      </c>
      <c r="P35" s="242"/>
      <c r="Q35" s="236"/>
      <c r="R35" s="237"/>
      <c r="S35" s="238"/>
      <c r="T35" s="236"/>
      <c r="U35" s="240">
        <f t="shared" si="2"/>
        <v>140</v>
      </c>
      <c r="V35" s="238">
        <f t="shared" si="3"/>
        <v>5300</v>
      </c>
      <c r="W35" s="107"/>
    </row>
    <row r="36" spans="1:23" ht="16.5" customHeight="1" x14ac:dyDescent="0.15">
      <c r="A36" s="12">
        <v>28</v>
      </c>
      <c r="B36" s="219" t="s">
        <v>42</v>
      </c>
      <c r="C36" s="220"/>
      <c r="D36" s="221"/>
      <c r="E36" s="222"/>
      <c r="F36" s="220"/>
      <c r="G36" s="221"/>
      <c r="H36" s="222"/>
      <c r="I36" s="223">
        <v>1600</v>
      </c>
      <c r="J36" s="224">
        <f t="shared" si="0"/>
        <v>1600</v>
      </c>
      <c r="K36" s="225">
        <v>558</v>
      </c>
      <c r="L36" s="226">
        <v>445</v>
      </c>
      <c r="M36" s="223">
        <v>1962</v>
      </c>
      <c r="N36" s="224">
        <f t="shared" si="1"/>
        <v>2965</v>
      </c>
      <c r="O36" s="225">
        <v>335</v>
      </c>
      <c r="P36" s="226"/>
      <c r="Q36" s="220"/>
      <c r="R36" s="221"/>
      <c r="S36" s="222"/>
      <c r="T36" s="220"/>
      <c r="U36" s="224">
        <f t="shared" si="2"/>
        <v>335</v>
      </c>
      <c r="V36" s="222">
        <f t="shared" si="3"/>
        <v>4900</v>
      </c>
      <c r="W36" s="107"/>
    </row>
    <row r="37" spans="1:23" ht="16.5" customHeight="1" x14ac:dyDescent="0.15">
      <c r="A37" s="12">
        <v>29</v>
      </c>
      <c r="B37" s="219" t="s">
        <v>43</v>
      </c>
      <c r="C37" s="220"/>
      <c r="D37" s="221"/>
      <c r="E37" s="222"/>
      <c r="F37" s="220"/>
      <c r="G37" s="221"/>
      <c r="H37" s="222">
        <v>137</v>
      </c>
      <c r="I37" s="223">
        <v>254</v>
      </c>
      <c r="J37" s="224">
        <f t="shared" si="0"/>
        <v>391</v>
      </c>
      <c r="K37" s="225">
        <v>537</v>
      </c>
      <c r="L37" s="226">
        <v>157</v>
      </c>
      <c r="M37" s="223">
        <v>1409</v>
      </c>
      <c r="N37" s="224">
        <f t="shared" si="1"/>
        <v>2103</v>
      </c>
      <c r="O37" s="225">
        <v>1310</v>
      </c>
      <c r="P37" s="226">
        <v>296</v>
      </c>
      <c r="Q37" s="220"/>
      <c r="R37" s="221"/>
      <c r="S37" s="222"/>
      <c r="T37" s="220"/>
      <c r="U37" s="224">
        <f t="shared" si="2"/>
        <v>1606</v>
      </c>
      <c r="V37" s="222">
        <f t="shared" si="3"/>
        <v>4100</v>
      </c>
      <c r="W37" s="107"/>
    </row>
    <row r="38" spans="1:23" ht="16.5" customHeight="1" x14ac:dyDescent="0.15">
      <c r="A38" s="12">
        <v>30</v>
      </c>
      <c r="B38" s="219" t="s">
        <v>44</v>
      </c>
      <c r="C38" s="220"/>
      <c r="D38" s="221"/>
      <c r="E38" s="222"/>
      <c r="F38" s="220">
        <v>400</v>
      </c>
      <c r="G38" s="221">
        <v>2375</v>
      </c>
      <c r="H38" s="222">
        <v>2685</v>
      </c>
      <c r="I38" s="223">
        <v>1440</v>
      </c>
      <c r="J38" s="224">
        <f t="shared" si="0"/>
        <v>6900</v>
      </c>
      <c r="K38" s="225">
        <v>826</v>
      </c>
      <c r="L38" s="226">
        <v>1090</v>
      </c>
      <c r="M38" s="223">
        <v>5180</v>
      </c>
      <c r="N38" s="224">
        <f t="shared" si="1"/>
        <v>7096</v>
      </c>
      <c r="O38" s="225">
        <v>4327</v>
      </c>
      <c r="P38" s="226">
        <v>580</v>
      </c>
      <c r="Q38" s="220">
        <v>497</v>
      </c>
      <c r="R38" s="221"/>
      <c r="S38" s="222"/>
      <c r="T38" s="220"/>
      <c r="U38" s="224">
        <f t="shared" si="2"/>
        <v>5404</v>
      </c>
      <c r="V38" s="222">
        <f t="shared" si="3"/>
        <v>19400</v>
      </c>
      <c r="W38" s="107"/>
    </row>
    <row r="39" spans="1:23" ht="16.5" customHeight="1" x14ac:dyDescent="0.15">
      <c r="A39" s="12">
        <v>31</v>
      </c>
      <c r="B39" s="122" t="s">
        <v>45</v>
      </c>
      <c r="C39" s="51"/>
      <c r="D39" s="57"/>
      <c r="E39" s="27"/>
      <c r="F39" s="51">
        <v>230</v>
      </c>
      <c r="G39" s="57">
        <v>1141</v>
      </c>
      <c r="H39" s="27">
        <v>2923</v>
      </c>
      <c r="I39" s="25">
        <v>5420</v>
      </c>
      <c r="J39" s="26">
        <f t="shared" si="0"/>
        <v>9714</v>
      </c>
      <c r="K39" s="63">
        <v>5299</v>
      </c>
      <c r="L39" s="69">
        <v>4717</v>
      </c>
      <c r="M39" s="25">
        <v>6270</v>
      </c>
      <c r="N39" s="26">
        <f t="shared" si="1"/>
        <v>16286</v>
      </c>
      <c r="O39" s="63"/>
      <c r="P39" s="69"/>
      <c r="Q39" s="51"/>
      <c r="R39" s="57"/>
      <c r="S39" s="27"/>
      <c r="T39" s="51"/>
      <c r="U39" s="26">
        <f t="shared" si="2"/>
        <v>0</v>
      </c>
      <c r="V39" s="27">
        <f t="shared" si="3"/>
        <v>26000</v>
      </c>
      <c r="W39" s="107"/>
    </row>
    <row r="40" spans="1:23" s="22" customFormat="1" ht="16.5" customHeight="1" x14ac:dyDescent="0.15">
      <c r="A40" s="28"/>
      <c r="B40" s="127" t="s">
        <v>95</v>
      </c>
      <c r="C40" s="52">
        <f t="shared" ref="C40:I40" si="4">SUM(C7:C39)</f>
        <v>293</v>
      </c>
      <c r="D40" s="58">
        <f t="shared" si="4"/>
        <v>1098</v>
      </c>
      <c r="E40" s="32">
        <f t="shared" si="4"/>
        <v>5518</v>
      </c>
      <c r="F40" s="52">
        <f t="shared" si="4"/>
        <v>16708</v>
      </c>
      <c r="G40" s="58">
        <f t="shared" si="4"/>
        <v>23873</v>
      </c>
      <c r="H40" s="32">
        <f t="shared" si="4"/>
        <v>33825</v>
      </c>
      <c r="I40" s="30">
        <f t="shared" si="4"/>
        <v>45205</v>
      </c>
      <c r="J40" s="31">
        <f>SUM(C40:I40)</f>
        <v>126520</v>
      </c>
      <c r="K40" s="64">
        <f>SUM(K7:K39)</f>
        <v>52753</v>
      </c>
      <c r="L40" s="70">
        <f>SUM(L7:L39)</f>
        <v>54105</v>
      </c>
      <c r="M40" s="30">
        <f>SUM(M7:M39)</f>
        <v>83333</v>
      </c>
      <c r="N40" s="31">
        <f>SUM(K40:M40)</f>
        <v>190191</v>
      </c>
      <c r="O40" s="64">
        <f t="shared" ref="O40:T40" si="5">SUM(O7:O39)</f>
        <v>63948</v>
      </c>
      <c r="P40" s="70">
        <f t="shared" si="5"/>
        <v>14335</v>
      </c>
      <c r="Q40" s="52">
        <f t="shared" si="5"/>
        <v>7274</v>
      </c>
      <c r="R40" s="58">
        <f t="shared" si="5"/>
        <v>9864</v>
      </c>
      <c r="S40" s="32">
        <f t="shared" si="5"/>
        <v>1468</v>
      </c>
      <c r="T40" s="52">
        <f t="shared" si="5"/>
        <v>0</v>
      </c>
      <c r="U40" s="31">
        <f>SUM(O40:T40)</f>
        <v>96889</v>
      </c>
      <c r="V40" s="32">
        <f t="shared" si="3"/>
        <v>413600</v>
      </c>
      <c r="W40" s="108"/>
    </row>
    <row r="41" spans="1:23" s="37" customFormat="1" ht="16.5" customHeight="1" thickBot="1" x14ac:dyDescent="0.2">
      <c r="A41" s="12"/>
      <c r="B41" s="125" t="s">
        <v>51</v>
      </c>
      <c r="C41" s="53"/>
      <c r="D41" s="59"/>
      <c r="E41" s="36"/>
      <c r="F41" s="53">
        <v>163</v>
      </c>
      <c r="G41" s="59">
        <v>582</v>
      </c>
      <c r="H41" s="36">
        <v>772</v>
      </c>
      <c r="I41" s="34">
        <v>347</v>
      </c>
      <c r="J41" s="35">
        <f>SUM(C41:I41)</f>
        <v>1864</v>
      </c>
      <c r="K41" s="65">
        <v>160</v>
      </c>
      <c r="L41" s="71">
        <v>54</v>
      </c>
      <c r="M41" s="34">
        <v>24</v>
      </c>
      <c r="N41" s="35">
        <f t="shared" si="1"/>
        <v>238</v>
      </c>
      <c r="O41" s="65"/>
      <c r="P41" s="71"/>
      <c r="Q41" s="53"/>
      <c r="R41" s="59"/>
      <c r="S41" s="36"/>
      <c r="T41" s="53"/>
      <c r="U41" s="35">
        <f t="shared" si="2"/>
        <v>0</v>
      </c>
      <c r="V41" s="36">
        <f t="shared" si="3"/>
        <v>2102</v>
      </c>
      <c r="W41" s="155"/>
    </row>
    <row r="42" spans="1:23" s="22" customFormat="1" ht="16.5" customHeight="1" x14ac:dyDescent="0.15">
      <c r="A42" s="28"/>
      <c r="B42" s="126" t="s">
        <v>94</v>
      </c>
      <c r="C42" s="54">
        <f t="shared" ref="C42:V42" si="6">+C41+C40</f>
        <v>293</v>
      </c>
      <c r="D42" s="60">
        <f t="shared" si="6"/>
        <v>1098</v>
      </c>
      <c r="E42" s="41">
        <f t="shared" si="6"/>
        <v>5518</v>
      </c>
      <c r="F42" s="54">
        <f t="shared" si="6"/>
        <v>16871</v>
      </c>
      <c r="G42" s="60">
        <f t="shared" si="6"/>
        <v>24455</v>
      </c>
      <c r="H42" s="41">
        <f t="shared" si="6"/>
        <v>34597</v>
      </c>
      <c r="I42" s="39">
        <f t="shared" si="6"/>
        <v>45552</v>
      </c>
      <c r="J42" s="40">
        <f t="shared" si="6"/>
        <v>128384</v>
      </c>
      <c r="K42" s="66">
        <f t="shared" si="6"/>
        <v>52913</v>
      </c>
      <c r="L42" s="72">
        <f t="shared" si="6"/>
        <v>54159</v>
      </c>
      <c r="M42" s="39">
        <f t="shared" si="6"/>
        <v>83357</v>
      </c>
      <c r="N42" s="40">
        <f t="shared" si="6"/>
        <v>190429</v>
      </c>
      <c r="O42" s="66">
        <f t="shared" si="6"/>
        <v>63948</v>
      </c>
      <c r="P42" s="72">
        <f t="shared" si="6"/>
        <v>14335</v>
      </c>
      <c r="Q42" s="54">
        <f t="shared" si="6"/>
        <v>7274</v>
      </c>
      <c r="R42" s="60">
        <f t="shared" si="6"/>
        <v>9864</v>
      </c>
      <c r="S42" s="41">
        <f t="shared" si="6"/>
        <v>1468</v>
      </c>
      <c r="T42" s="54">
        <f t="shared" si="6"/>
        <v>0</v>
      </c>
      <c r="U42" s="40">
        <f t="shared" si="6"/>
        <v>96889</v>
      </c>
      <c r="V42" s="41">
        <f t="shared" si="6"/>
        <v>415702</v>
      </c>
      <c r="W42" s="108"/>
    </row>
    <row r="43" spans="1:23" x14ac:dyDescent="0.15">
      <c r="W43" s="107"/>
    </row>
    <row r="44" spans="1:23" x14ac:dyDescent="0.15">
      <c r="B44" s="265" t="s">
        <v>115</v>
      </c>
    </row>
    <row r="45" spans="1:23" x14ac:dyDescent="0.15">
      <c r="B45" s="13"/>
    </row>
    <row r="46" spans="1:23" x14ac:dyDescent="0.15">
      <c r="B46" s="265" t="s">
        <v>117</v>
      </c>
      <c r="V46" s="46"/>
    </row>
    <row r="47" spans="1:23" x14ac:dyDescent="0.15">
      <c r="B47" s="13"/>
    </row>
    <row r="48" spans="1:23" x14ac:dyDescent="0.15">
      <c r="B48" s="265" t="s">
        <v>119</v>
      </c>
    </row>
    <row r="49" spans="2:2" x14ac:dyDescent="0.15">
      <c r="B49" s="13"/>
    </row>
    <row r="50" spans="2:2" x14ac:dyDescent="0.15">
      <c r="B50" s="265" t="s">
        <v>118</v>
      </c>
    </row>
    <row r="51" spans="2:2" x14ac:dyDescent="0.15">
      <c r="B51" s="13"/>
    </row>
    <row r="52" spans="2:2" x14ac:dyDescent="0.15">
      <c r="B52" s="13"/>
    </row>
    <row r="53" spans="2:2" x14ac:dyDescent="0.15">
      <c r="B53" s="13"/>
    </row>
  </sheetData>
  <mergeCells count="15">
    <mergeCell ref="B2:V2"/>
    <mergeCell ref="U3:V3"/>
    <mergeCell ref="B4:B6"/>
    <mergeCell ref="C4:J4"/>
    <mergeCell ref="K4:N4"/>
    <mergeCell ref="O4:U4"/>
    <mergeCell ref="V4:V6"/>
    <mergeCell ref="C5:E5"/>
    <mergeCell ref="F5:H5"/>
    <mergeCell ref="J5:J6"/>
    <mergeCell ref="K5:L5"/>
    <mergeCell ref="N5:N6"/>
    <mergeCell ref="O5:P5"/>
    <mergeCell ref="Q5:S5"/>
    <mergeCell ref="U5:U6"/>
  </mergeCells>
  <phoneticPr fontId="2"/>
  <hyperlinks>
    <hyperlink ref="B44" r:id="rId1" xr:uid="{00000000-0004-0000-1000-000000000000}"/>
    <hyperlink ref="B46" r:id="rId2" xr:uid="{00000000-0004-0000-1000-000001000000}"/>
    <hyperlink ref="B48" r:id="rId3" display="付属資料へリンク" xr:uid="{00000000-0004-0000-1000-000002000000}"/>
    <hyperlink ref="B50" r:id="rId4" xr:uid="{00000000-0004-0000-1000-000003000000}"/>
  </hyperlinks>
  <pageMargins left="0.45" right="0.18" top="0.66" bottom="0.18" header="0.21" footer="0.26"/>
  <pageSetup paperSize="9" scale="83" orientation="landscape" verticalDpi="30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CAA3-83D8-428E-A3BA-94398B476F9C}">
  <sheetPr>
    <pageSetUpPr fitToPage="1"/>
  </sheetPr>
  <dimension ref="A1:Z44"/>
  <sheetViews>
    <sheetView workbookViewId="0">
      <selection activeCell="B18" sqref="B18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222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20.100000000000001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20.100000000000001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20.100000000000001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20.100000000000001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154</v>
      </c>
      <c r="G6" s="75" t="s">
        <v>207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/>
    </row>
    <row r="7" spans="1:26" s="13" customFormat="1" ht="20.100000000000001" customHeight="1" x14ac:dyDescent="0.15">
      <c r="A7" s="12">
        <v>1</v>
      </c>
      <c r="B7" s="121" t="s">
        <v>225</v>
      </c>
      <c r="C7" s="323"/>
      <c r="D7" s="50"/>
      <c r="E7" s="56">
        <v>300</v>
      </c>
      <c r="F7" s="21">
        <v>300</v>
      </c>
      <c r="G7" s="50">
        <v>340</v>
      </c>
      <c r="H7" s="56">
        <v>600</v>
      </c>
      <c r="I7" s="21">
        <v>860</v>
      </c>
      <c r="J7" s="19"/>
      <c r="K7" s="20">
        <f>SUM(D7:J7)</f>
        <v>2400</v>
      </c>
      <c r="L7" s="62"/>
      <c r="M7" s="68"/>
      <c r="N7" s="19"/>
      <c r="O7" s="20">
        <f t="shared" ref="O7" si="0">SUM(L7:N7)</f>
        <v>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2400</v>
      </c>
      <c r="X7" s="21"/>
      <c r="Y7" s="396"/>
      <c r="Z7" s="399"/>
    </row>
    <row r="8" spans="1:26" s="13" customFormat="1" ht="20.100000000000001" customHeight="1" x14ac:dyDescent="0.15">
      <c r="A8" s="12">
        <f t="shared" ref="A8:A33" si="2">+A7+1</f>
        <v>2</v>
      </c>
      <c r="B8" s="121" t="s">
        <v>224</v>
      </c>
      <c r="C8" s="323"/>
      <c r="D8" s="50"/>
      <c r="E8" s="56">
        <v>125</v>
      </c>
      <c r="F8" s="21">
        <v>2424</v>
      </c>
      <c r="G8" s="50"/>
      <c r="H8" s="56">
        <v>296</v>
      </c>
      <c r="I8" s="21">
        <v>600</v>
      </c>
      <c r="J8" s="19">
        <v>771</v>
      </c>
      <c r="K8" s="20">
        <f>SUM(D8:J8)</f>
        <v>4216</v>
      </c>
      <c r="L8" s="62">
        <v>791</v>
      </c>
      <c r="M8" s="68">
        <v>718</v>
      </c>
      <c r="N8" s="19">
        <v>775</v>
      </c>
      <c r="O8" s="20">
        <f t="shared" ref="O8" si="3">SUM(L8:N8)</f>
        <v>2284</v>
      </c>
      <c r="P8" s="62"/>
      <c r="Q8" s="68"/>
      <c r="R8" s="50"/>
      <c r="S8" s="56"/>
      <c r="T8" s="21"/>
      <c r="U8" s="50"/>
      <c r="V8" s="20">
        <f t="shared" ref="V8" si="4">SUM(P8:U8)</f>
        <v>0</v>
      </c>
      <c r="W8" s="21">
        <f t="shared" ref="W8:W19" si="5">+K8+O8+V8</f>
        <v>6500</v>
      </c>
      <c r="X8" s="21"/>
      <c r="Y8" s="396"/>
      <c r="Z8" s="399"/>
    </row>
    <row r="9" spans="1:26" s="13" customFormat="1" ht="20.100000000000001" hidden="1" customHeight="1" x14ac:dyDescent="0.15">
      <c r="A9" s="12">
        <f t="shared" si="2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/>
      <c r="N9" s="19"/>
      <c r="O9" s="20">
        <f t="shared" ref="O9:O20" si="6">SUM(L9:N9)</f>
        <v>0</v>
      </c>
      <c r="P9" s="62"/>
      <c r="Q9" s="68"/>
      <c r="R9" s="50"/>
      <c r="S9" s="56"/>
      <c r="T9" s="21"/>
      <c r="U9" s="50"/>
      <c r="V9" s="20">
        <f t="shared" ref="V9:V35" si="7">SUM(P9:U9)</f>
        <v>0</v>
      </c>
      <c r="W9" s="21">
        <f t="shared" si="5"/>
        <v>0</v>
      </c>
      <c r="X9" s="21"/>
      <c r="Y9" s="396"/>
      <c r="Z9" s="399"/>
    </row>
    <row r="10" spans="1:26" s="13" customFormat="1" ht="20.100000000000001" hidden="1" customHeight="1" x14ac:dyDescent="0.15">
      <c r="A10" s="12">
        <f t="shared" si="2"/>
        <v>4</v>
      </c>
      <c r="B10" s="121" t="s">
        <v>92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/>
      <c r="N10" s="19"/>
      <c r="O10" s="20">
        <f t="shared" si="6"/>
        <v>0</v>
      </c>
      <c r="P10" s="62"/>
      <c r="Q10" s="68"/>
      <c r="R10" s="50"/>
      <c r="S10" s="56"/>
      <c r="T10" s="21"/>
      <c r="U10" s="50"/>
      <c r="V10" s="20">
        <f t="shared" si="7"/>
        <v>0</v>
      </c>
      <c r="W10" s="21">
        <f t="shared" si="5"/>
        <v>0</v>
      </c>
      <c r="X10" s="21"/>
      <c r="Y10" s="396"/>
      <c r="Z10" s="399"/>
    </row>
    <row r="11" spans="1:26" s="13" customFormat="1" ht="20.100000000000001" customHeight="1" x14ac:dyDescent="0.15">
      <c r="A11" s="12">
        <f t="shared" si="2"/>
        <v>5</v>
      </c>
      <c r="B11" s="121" t="s">
        <v>163</v>
      </c>
      <c r="C11" s="323"/>
      <c r="D11" s="50">
        <v>188</v>
      </c>
      <c r="E11" s="56">
        <v>2429</v>
      </c>
      <c r="F11" s="21">
        <v>853</v>
      </c>
      <c r="G11" s="50">
        <v>1286</v>
      </c>
      <c r="H11" s="56">
        <v>2970</v>
      </c>
      <c r="I11" s="21">
        <v>3856</v>
      </c>
      <c r="J11" s="19">
        <v>891</v>
      </c>
      <c r="K11" s="20">
        <f>SUM(C11:J11)</f>
        <v>12473</v>
      </c>
      <c r="L11" s="62">
        <v>2475</v>
      </c>
      <c r="M11" s="68">
        <v>1175</v>
      </c>
      <c r="N11" s="19">
        <v>128</v>
      </c>
      <c r="O11" s="20">
        <f>SUM(L11:N11)</f>
        <v>3778</v>
      </c>
      <c r="P11" s="62">
        <v>244</v>
      </c>
      <c r="Q11" s="68">
        <v>805</v>
      </c>
      <c r="R11" s="50"/>
      <c r="S11" s="56"/>
      <c r="T11" s="21"/>
      <c r="U11" s="50"/>
      <c r="V11" s="20">
        <f t="shared" si="7"/>
        <v>1049</v>
      </c>
      <c r="W11" s="21">
        <f>+K11+O11+V11</f>
        <v>17300</v>
      </c>
      <c r="X11" s="21"/>
      <c r="Y11" s="396"/>
      <c r="Z11" s="399"/>
    </row>
    <row r="12" spans="1:26" s="13" customFormat="1" ht="20.100000000000001" customHeight="1" x14ac:dyDescent="0.15">
      <c r="A12" s="12">
        <f>+A11+1</f>
        <v>6</v>
      </c>
      <c r="B12" s="129" t="s">
        <v>202</v>
      </c>
      <c r="C12" s="325"/>
      <c r="D12" s="130"/>
      <c r="E12" s="131">
        <v>473</v>
      </c>
      <c r="F12" s="132">
        <v>574</v>
      </c>
      <c r="G12" s="130">
        <v>583</v>
      </c>
      <c r="H12" s="131">
        <v>62</v>
      </c>
      <c r="I12" s="132">
        <v>93</v>
      </c>
      <c r="J12" s="133">
        <v>56</v>
      </c>
      <c r="K12" s="134">
        <f>SUM(D12:J12)</f>
        <v>1841</v>
      </c>
      <c r="L12" s="135">
        <v>253</v>
      </c>
      <c r="M12" s="136">
        <v>59</v>
      </c>
      <c r="N12" s="133">
        <v>15</v>
      </c>
      <c r="O12" s="134">
        <f t="shared" si="6"/>
        <v>327</v>
      </c>
      <c r="P12" s="135">
        <v>22</v>
      </c>
      <c r="Q12" s="136">
        <v>10</v>
      </c>
      <c r="R12" s="130"/>
      <c r="S12" s="131"/>
      <c r="T12" s="132"/>
      <c r="U12" s="130"/>
      <c r="V12" s="134">
        <f t="shared" si="7"/>
        <v>32</v>
      </c>
      <c r="W12" s="132">
        <f>+K12+O12+V12</f>
        <v>2200</v>
      </c>
      <c r="X12" s="132"/>
      <c r="Y12" s="396"/>
      <c r="Z12" s="399"/>
    </row>
    <row r="13" spans="1:26" s="13" customFormat="1" ht="20.100000000000001" customHeight="1" x14ac:dyDescent="0.15">
      <c r="A13" s="145">
        <f t="shared" si="2"/>
        <v>7</v>
      </c>
      <c r="B13" s="146" t="s">
        <v>200</v>
      </c>
      <c r="C13" s="324"/>
      <c r="D13" s="147"/>
      <c r="E13" s="148">
        <v>230</v>
      </c>
      <c r="F13" s="149">
        <v>18</v>
      </c>
      <c r="G13" s="147">
        <v>55</v>
      </c>
      <c r="H13" s="148">
        <v>202</v>
      </c>
      <c r="I13" s="149">
        <v>676</v>
      </c>
      <c r="J13" s="150">
        <v>370</v>
      </c>
      <c r="K13" s="92">
        <f>SUM(D13:J13)</f>
        <v>1551</v>
      </c>
      <c r="L13" s="151">
        <v>585</v>
      </c>
      <c r="M13" s="152">
        <v>272</v>
      </c>
      <c r="N13" s="150">
        <v>8</v>
      </c>
      <c r="O13" s="92">
        <f t="shared" ref="O13:O14" si="8">SUM(L13:N13)</f>
        <v>865</v>
      </c>
      <c r="P13" s="151">
        <v>8</v>
      </c>
      <c r="Q13" s="152">
        <v>25</v>
      </c>
      <c r="R13" s="147">
        <v>1</v>
      </c>
      <c r="S13" s="148"/>
      <c r="T13" s="149"/>
      <c r="U13" s="147"/>
      <c r="V13" s="92">
        <f>SUM(P13:U13)</f>
        <v>34</v>
      </c>
      <c r="W13" s="149">
        <f t="shared" ref="W13:W16" si="9">+K13+O13+V13</f>
        <v>2450</v>
      </c>
      <c r="X13" s="149"/>
      <c r="Y13" s="396"/>
      <c r="Z13" s="399"/>
    </row>
    <row r="14" spans="1:26" s="13" customFormat="1" ht="20.100000000000001" customHeight="1" x14ac:dyDescent="0.15">
      <c r="A14" s="12">
        <f t="shared" si="2"/>
        <v>8</v>
      </c>
      <c r="B14" s="424" t="s">
        <v>232</v>
      </c>
      <c r="C14" s="329"/>
      <c r="D14" s="220"/>
      <c r="E14" s="221">
        <v>136</v>
      </c>
      <c r="F14" s="222">
        <v>229</v>
      </c>
      <c r="G14" s="220">
        <v>95</v>
      </c>
      <c r="H14" s="221">
        <v>414</v>
      </c>
      <c r="I14" s="222">
        <v>543</v>
      </c>
      <c r="J14" s="223">
        <v>330</v>
      </c>
      <c r="K14" s="224">
        <f t="shared" ref="K14" si="10">SUM(D14:J14)</f>
        <v>1747</v>
      </c>
      <c r="L14" s="225">
        <v>117</v>
      </c>
      <c r="M14" s="226">
        <v>255</v>
      </c>
      <c r="N14" s="223">
        <v>120</v>
      </c>
      <c r="O14" s="224">
        <f t="shared" si="8"/>
        <v>492</v>
      </c>
      <c r="P14" s="225">
        <v>93</v>
      </c>
      <c r="Q14" s="226">
        <v>156</v>
      </c>
      <c r="R14" s="220">
        <v>162</v>
      </c>
      <c r="S14" s="221"/>
      <c r="T14" s="222"/>
      <c r="U14" s="220"/>
      <c r="V14" s="224">
        <f t="shared" ref="V14:V16" si="11">SUM(P14:U14)</f>
        <v>411</v>
      </c>
      <c r="W14" s="222">
        <f t="shared" si="9"/>
        <v>2650</v>
      </c>
      <c r="X14" s="222"/>
      <c r="Y14" s="396"/>
      <c r="Z14" s="399"/>
    </row>
    <row r="15" spans="1:26" s="13" customFormat="1" ht="20.100000000000001" customHeight="1" x14ac:dyDescent="0.15">
      <c r="A15" s="12">
        <v>9</v>
      </c>
      <c r="B15" s="121" t="s">
        <v>221</v>
      </c>
      <c r="C15" s="323"/>
      <c r="D15" s="50"/>
      <c r="E15" s="56"/>
      <c r="F15" s="21"/>
      <c r="G15" s="50"/>
      <c r="H15" s="56"/>
      <c r="I15" s="21">
        <v>813</v>
      </c>
      <c r="J15" s="19"/>
      <c r="K15" s="20">
        <f t="shared" ref="K15:K23" si="12">SUM(D15:J15)</f>
        <v>813</v>
      </c>
      <c r="L15" s="62">
        <v>230</v>
      </c>
      <c r="M15" s="68">
        <v>2086</v>
      </c>
      <c r="N15" s="19">
        <v>193</v>
      </c>
      <c r="O15" s="20">
        <f t="shared" ref="O15:O16" si="13">SUM(L15:N15)</f>
        <v>2509</v>
      </c>
      <c r="P15" s="62">
        <v>43</v>
      </c>
      <c r="Q15" s="68">
        <v>188</v>
      </c>
      <c r="R15" s="50">
        <v>105</v>
      </c>
      <c r="S15" s="56"/>
      <c r="T15" s="21"/>
      <c r="U15" s="50"/>
      <c r="V15" s="20">
        <f t="shared" si="11"/>
        <v>336</v>
      </c>
      <c r="W15" s="21">
        <f t="shared" si="9"/>
        <v>3658</v>
      </c>
      <c r="X15" s="21"/>
      <c r="Y15" s="396"/>
      <c r="Z15" s="399"/>
    </row>
    <row r="16" spans="1:26" s="13" customFormat="1" ht="20.100000000000001" customHeight="1" x14ac:dyDescent="0.15">
      <c r="A16" s="12">
        <v>10</v>
      </c>
      <c r="B16" s="121" t="s">
        <v>218</v>
      </c>
      <c r="C16" s="323"/>
      <c r="D16" s="50"/>
      <c r="E16" s="56">
        <v>900</v>
      </c>
      <c r="F16" s="21">
        <v>1255</v>
      </c>
      <c r="G16" s="50">
        <v>407</v>
      </c>
      <c r="H16" s="56">
        <v>321</v>
      </c>
      <c r="I16" s="21">
        <v>1482</v>
      </c>
      <c r="J16" s="19"/>
      <c r="K16" s="20">
        <f t="shared" si="12"/>
        <v>4365</v>
      </c>
      <c r="L16" s="62"/>
      <c r="M16" s="68"/>
      <c r="N16" s="19"/>
      <c r="O16" s="20">
        <f t="shared" si="13"/>
        <v>0</v>
      </c>
      <c r="P16" s="62"/>
      <c r="Q16" s="68"/>
      <c r="R16" s="50"/>
      <c r="S16" s="56"/>
      <c r="T16" s="21"/>
      <c r="U16" s="50"/>
      <c r="V16" s="20">
        <f t="shared" si="11"/>
        <v>0</v>
      </c>
      <c r="W16" s="21">
        <f t="shared" si="9"/>
        <v>4365</v>
      </c>
      <c r="X16" s="21"/>
      <c r="Y16" s="396"/>
      <c r="Z16" s="399"/>
    </row>
    <row r="17" spans="1:26" s="22" customFormat="1" ht="20.100000000000001" customHeight="1" x14ac:dyDescent="0.15">
      <c r="A17" s="12">
        <v>11</v>
      </c>
      <c r="B17" s="121" t="s">
        <v>97</v>
      </c>
      <c r="C17" s="323"/>
      <c r="D17" s="50"/>
      <c r="E17" s="56"/>
      <c r="F17" s="21">
        <v>6</v>
      </c>
      <c r="G17" s="50">
        <v>37</v>
      </c>
      <c r="H17" s="56">
        <v>113</v>
      </c>
      <c r="I17" s="21">
        <v>426</v>
      </c>
      <c r="J17" s="19">
        <v>871</v>
      </c>
      <c r="K17" s="20">
        <f t="shared" si="12"/>
        <v>1453</v>
      </c>
      <c r="L17" s="62">
        <v>810</v>
      </c>
      <c r="M17" s="68">
        <v>1145</v>
      </c>
      <c r="N17" s="19">
        <v>642</v>
      </c>
      <c r="O17" s="20">
        <f t="shared" si="6"/>
        <v>2597</v>
      </c>
      <c r="P17" s="62">
        <v>631</v>
      </c>
      <c r="Q17" s="68">
        <v>205</v>
      </c>
      <c r="R17" s="50">
        <v>101</v>
      </c>
      <c r="S17" s="56"/>
      <c r="T17" s="21"/>
      <c r="U17" s="50"/>
      <c r="V17" s="20">
        <f t="shared" si="7"/>
        <v>937</v>
      </c>
      <c r="W17" s="21">
        <f t="shared" si="5"/>
        <v>4987</v>
      </c>
      <c r="X17" s="21"/>
      <c r="Y17" s="396"/>
      <c r="Z17" s="399"/>
    </row>
    <row r="18" spans="1:26" s="13" customFormat="1" ht="20.100000000000001" customHeight="1" x14ac:dyDescent="0.15">
      <c r="A18" s="12">
        <f t="shared" si="2"/>
        <v>12</v>
      </c>
      <c r="B18" s="121" t="s">
        <v>230</v>
      </c>
      <c r="C18" s="323"/>
      <c r="D18" s="50"/>
      <c r="E18" s="56">
        <v>1652</v>
      </c>
      <c r="F18" s="21">
        <v>19</v>
      </c>
      <c r="G18" s="50">
        <v>1717</v>
      </c>
      <c r="H18" s="56">
        <v>323</v>
      </c>
      <c r="I18" s="21">
        <v>3925</v>
      </c>
      <c r="J18" s="19">
        <v>90</v>
      </c>
      <c r="K18" s="20">
        <f t="shared" si="12"/>
        <v>7726</v>
      </c>
      <c r="L18" s="62">
        <v>141</v>
      </c>
      <c r="M18" s="68">
        <v>326</v>
      </c>
      <c r="N18" s="19">
        <v>653</v>
      </c>
      <c r="O18" s="20">
        <f t="shared" si="6"/>
        <v>1120</v>
      </c>
      <c r="P18" s="62">
        <v>138</v>
      </c>
      <c r="Q18" s="68">
        <v>1633</v>
      </c>
      <c r="R18" s="50">
        <v>1654</v>
      </c>
      <c r="S18" s="56">
        <v>615</v>
      </c>
      <c r="T18" s="21">
        <v>100</v>
      </c>
      <c r="U18" s="50"/>
      <c r="V18" s="20">
        <f t="shared" si="7"/>
        <v>4140</v>
      </c>
      <c r="W18" s="21">
        <f t="shared" si="5"/>
        <v>12986</v>
      </c>
      <c r="X18" s="21"/>
      <c r="Y18" s="396"/>
      <c r="Z18" s="399"/>
    </row>
    <row r="19" spans="1:26" s="13" customFormat="1" ht="20.100000000000001" customHeight="1" x14ac:dyDescent="0.15">
      <c r="A19" s="12">
        <f t="shared" si="2"/>
        <v>13</v>
      </c>
      <c r="B19" s="129" t="s">
        <v>231</v>
      </c>
      <c r="C19" s="386"/>
      <c r="D19" s="387"/>
      <c r="E19" s="388">
        <v>298</v>
      </c>
      <c r="F19" s="389">
        <v>389</v>
      </c>
      <c r="G19" s="387">
        <v>314</v>
      </c>
      <c r="H19" s="388">
        <v>47</v>
      </c>
      <c r="I19" s="389">
        <v>672</v>
      </c>
      <c r="J19" s="390">
        <v>407</v>
      </c>
      <c r="K19" s="391">
        <f t="shared" si="12"/>
        <v>2127</v>
      </c>
      <c r="L19" s="392">
        <v>35</v>
      </c>
      <c r="M19" s="393">
        <v>82</v>
      </c>
      <c r="N19" s="390">
        <v>39</v>
      </c>
      <c r="O19" s="391">
        <f t="shared" si="6"/>
        <v>156</v>
      </c>
      <c r="P19" s="392">
        <v>163</v>
      </c>
      <c r="Q19" s="393"/>
      <c r="R19" s="387"/>
      <c r="S19" s="388"/>
      <c r="T19" s="389"/>
      <c r="U19" s="387"/>
      <c r="V19" s="391">
        <f t="shared" si="7"/>
        <v>163</v>
      </c>
      <c r="W19" s="389">
        <f t="shared" si="5"/>
        <v>2446</v>
      </c>
      <c r="X19" s="389"/>
      <c r="Y19" s="397"/>
      <c r="Z19" s="399"/>
    </row>
    <row r="20" spans="1:26" s="13" customFormat="1" ht="20.100000000000001" customHeight="1" x14ac:dyDescent="0.15">
      <c r="A20" s="266">
        <f t="shared" si="2"/>
        <v>14</v>
      </c>
      <c r="B20" s="129" t="s">
        <v>217</v>
      </c>
      <c r="C20" s="325"/>
      <c r="D20" s="50"/>
      <c r="E20" s="56">
        <v>302</v>
      </c>
      <c r="F20" s="280">
        <v>272</v>
      </c>
      <c r="G20" s="50"/>
      <c r="H20" s="56"/>
      <c r="I20" s="21">
        <v>641</v>
      </c>
      <c r="J20" s="19">
        <v>96</v>
      </c>
      <c r="K20" s="20">
        <f t="shared" si="12"/>
        <v>1311</v>
      </c>
      <c r="L20" s="62">
        <v>85</v>
      </c>
      <c r="M20" s="68">
        <v>360</v>
      </c>
      <c r="N20" s="19">
        <v>161</v>
      </c>
      <c r="O20" s="134">
        <f t="shared" si="6"/>
        <v>606</v>
      </c>
      <c r="P20" s="62">
        <v>116</v>
      </c>
      <c r="Q20" s="68">
        <v>124</v>
      </c>
      <c r="R20" s="50">
        <v>48</v>
      </c>
      <c r="S20" s="56"/>
      <c r="T20" s="21"/>
      <c r="U20" s="50"/>
      <c r="V20" s="20">
        <f t="shared" si="7"/>
        <v>288</v>
      </c>
      <c r="W20" s="21">
        <f>+K20+O20+V20</f>
        <v>2205</v>
      </c>
      <c r="X20" s="21"/>
      <c r="Y20" s="396"/>
      <c r="Z20" s="399"/>
    </row>
    <row r="21" spans="1:26" s="337" customFormat="1" ht="20.100000000000001" hidden="1" customHeight="1" x14ac:dyDescent="0.15">
      <c r="A21" s="512">
        <f t="shared" si="2"/>
        <v>15</v>
      </c>
      <c r="B21" s="513" t="s">
        <v>89</v>
      </c>
      <c r="C21" s="523"/>
      <c r="D21" s="524"/>
      <c r="E21" s="525"/>
      <c r="F21" s="526"/>
      <c r="G21" s="524"/>
      <c r="H21" s="525"/>
      <c r="I21" s="526"/>
      <c r="J21" s="517"/>
      <c r="K21" s="518">
        <f t="shared" si="12"/>
        <v>0</v>
      </c>
      <c r="L21" s="519"/>
      <c r="M21" s="520"/>
      <c r="N21" s="517"/>
      <c r="O21" s="518">
        <f>SUM(L21:N21)</f>
        <v>0</v>
      </c>
      <c r="P21" s="519"/>
      <c r="Q21" s="520"/>
      <c r="R21" s="514"/>
      <c r="S21" s="515"/>
      <c r="T21" s="516"/>
      <c r="U21" s="514"/>
      <c r="V21" s="518">
        <f>SUM(P21:U21)</f>
        <v>0</v>
      </c>
      <c r="W21" s="516">
        <f>+K21+O21+V21</f>
        <v>0</v>
      </c>
      <c r="X21" s="516"/>
      <c r="Y21" s="521"/>
      <c r="Z21" s="522"/>
    </row>
    <row r="22" spans="1:26" s="337" customFormat="1" ht="20.100000000000001" hidden="1" customHeight="1" x14ac:dyDescent="0.15">
      <c r="A22" s="512">
        <f t="shared" si="2"/>
        <v>16</v>
      </c>
      <c r="B22" s="513" t="s">
        <v>90</v>
      </c>
      <c r="C22" s="523"/>
      <c r="D22" s="524"/>
      <c r="E22" s="525"/>
      <c r="F22" s="526"/>
      <c r="G22" s="524"/>
      <c r="H22" s="525"/>
      <c r="I22" s="526"/>
      <c r="J22" s="517"/>
      <c r="K22" s="518">
        <f t="shared" si="12"/>
        <v>0</v>
      </c>
      <c r="L22" s="519"/>
      <c r="M22" s="520"/>
      <c r="N22" s="517"/>
      <c r="O22" s="518">
        <f>SUM(L22:N22)</f>
        <v>0</v>
      </c>
      <c r="P22" s="527"/>
      <c r="Q22" s="520"/>
      <c r="R22" s="514"/>
      <c r="S22" s="515"/>
      <c r="T22" s="516"/>
      <c r="U22" s="514"/>
      <c r="V22" s="518">
        <f>SUM(P22:U22)</f>
        <v>0</v>
      </c>
      <c r="W22" s="516">
        <f>+K22+O22+V22</f>
        <v>0</v>
      </c>
      <c r="X22" s="516"/>
      <c r="Y22" s="521"/>
      <c r="Z22" s="522"/>
    </row>
    <row r="23" spans="1:26" s="337" customFormat="1" ht="20.100000000000001" hidden="1" customHeight="1" x14ac:dyDescent="0.15">
      <c r="A23" s="528">
        <f t="shared" si="2"/>
        <v>17</v>
      </c>
      <c r="B23" s="529" t="s">
        <v>201</v>
      </c>
      <c r="C23" s="530"/>
      <c r="D23" s="531"/>
      <c r="E23" s="532"/>
      <c r="F23" s="533"/>
      <c r="G23" s="531"/>
      <c r="H23" s="532"/>
      <c r="I23" s="533"/>
      <c r="J23" s="534"/>
      <c r="K23" s="535">
        <f t="shared" si="12"/>
        <v>0</v>
      </c>
      <c r="L23" s="536"/>
      <c r="M23" s="537"/>
      <c r="N23" s="534"/>
      <c r="O23" s="535">
        <f t="shared" ref="O23" si="14">SUM(L23:N23)</f>
        <v>0</v>
      </c>
      <c r="P23" s="536"/>
      <c r="Q23" s="537"/>
      <c r="R23" s="531"/>
      <c r="S23" s="532"/>
      <c r="T23" s="533"/>
      <c r="U23" s="531"/>
      <c r="V23" s="535">
        <f t="shared" si="7"/>
        <v>0</v>
      </c>
      <c r="W23" s="533">
        <f>+K23+O23+V23</f>
        <v>0</v>
      </c>
      <c r="X23" s="533"/>
      <c r="Y23" s="521"/>
      <c r="Z23" s="522"/>
    </row>
    <row r="24" spans="1:26" s="13" customFormat="1" ht="20.100000000000001" customHeight="1" x14ac:dyDescent="0.15">
      <c r="A24" s="12">
        <f t="shared" si="2"/>
        <v>18</v>
      </c>
      <c r="B24" s="146" t="s">
        <v>233</v>
      </c>
      <c r="C24" s="324"/>
      <c r="D24" s="147"/>
      <c r="E24" s="148"/>
      <c r="F24" s="149">
        <v>928</v>
      </c>
      <c r="G24" s="147"/>
      <c r="H24" s="148">
        <v>668</v>
      </c>
      <c r="I24" s="149"/>
      <c r="J24" s="150">
        <v>884</v>
      </c>
      <c r="K24" s="92">
        <f t="shared" ref="K24" si="15">SUM(D24:J24)</f>
        <v>2480</v>
      </c>
      <c r="L24" s="151"/>
      <c r="M24" s="152"/>
      <c r="N24" s="150"/>
      <c r="O24" s="92">
        <f t="shared" ref="O24" si="16">SUM(L24:N24)</f>
        <v>0</v>
      </c>
      <c r="P24" s="151"/>
      <c r="Q24" s="152"/>
      <c r="R24" s="147"/>
      <c r="S24" s="148"/>
      <c r="T24" s="149"/>
      <c r="U24" s="147"/>
      <c r="V24" s="92">
        <f t="shared" ref="V24" si="17">SUM(P24:U24)</f>
        <v>0</v>
      </c>
      <c r="W24" s="149">
        <f>+K24+O24+V24</f>
        <v>2480</v>
      </c>
      <c r="X24" s="149"/>
      <c r="Y24" s="396"/>
      <c r="Z24" s="399"/>
    </row>
    <row r="25" spans="1:26" s="13" customFormat="1" ht="20.100000000000001" customHeight="1" x14ac:dyDescent="0.15">
      <c r="A25" s="12">
        <f t="shared" si="2"/>
        <v>19</v>
      </c>
      <c r="B25" s="121" t="s">
        <v>148</v>
      </c>
      <c r="C25" s="323"/>
      <c r="D25" s="50"/>
      <c r="E25" s="56"/>
      <c r="F25" s="21">
        <v>681</v>
      </c>
      <c r="G25" s="50"/>
      <c r="H25" s="56">
        <v>671</v>
      </c>
      <c r="I25" s="21">
        <v>1077</v>
      </c>
      <c r="J25" s="19">
        <v>1028</v>
      </c>
      <c r="K25" s="20">
        <f t="shared" ref="K25" si="18">SUM(D25:J25)</f>
        <v>3457</v>
      </c>
      <c r="L25" s="62">
        <v>903</v>
      </c>
      <c r="M25" s="68"/>
      <c r="N25" s="19"/>
      <c r="O25" s="20">
        <f t="shared" ref="O25:O26" si="19">SUM(L25:N25)</f>
        <v>903</v>
      </c>
      <c r="P25" s="62"/>
      <c r="Q25" s="68"/>
      <c r="R25" s="50"/>
      <c r="S25" s="56"/>
      <c r="T25" s="21"/>
      <c r="U25" s="50"/>
      <c r="V25" s="20">
        <f>SUM(P25:U25)</f>
        <v>0</v>
      </c>
      <c r="W25" s="21">
        <f t="shared" ref="W25:W34" si="20">+K25+O25+V25</f>
        <v>4360</v>
      </c>
      <c r="X25" s="21"/>
      <c r="Y25" s="396"/>
      <c r="Z25" s="399"/>
    </row>
    <row r="26" spans="1:26" s="13" customFormat="1" ht="20.100000000000001" hidden="1" customHeight="1" x14ac:dyDescent="0.15">
      <c r="A26" s="12">
        <v>21</v>
      </c>
      <c r="B26" s="121" t="s">
        <v>228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1">SUM(D26:J26)</f>
        <v>0</v>
      </c>
      <c r="L26" s="304"/>
      <c r="M26" s="305"/>
      <c r="N26" s="299"/>
      <c r="O26" s="300">
        <f t="shared" si="19"/>
        <v>0</v>
      </c>
      <c r="P26" s="304"/>
      <c r="Q26" s="305"/>
      <c r="R26" s="302"/>
      <c r="S26" s="303"/>
      <c r="T26" s="301"/>
      <c r="U26" s="302"/>
      <c r="V26" s="300">
        <f>SUM(P26:U26)</f>
        <v>0</v>
      </c>
      <c r="W26" s="301">
        <f t="shared" si="20"/>
        <v>0</v>
      </c>
      <c r="X26" s="301"/>
      <c r="Y26" s="396"/>
      <c r="Z26" s="399"/>
    </row>
    <row r="27" spans="1:26" s="13" customFormat="1" ht="20.100000000000001" customHeight="1" x14ac:dyDescent="0.15">
      <c r="A27" s="12">
        <v>22</v>
      </c>
      <c r="B27" s="121" t="s">
        <v>219</v>
      </c>
      <c r="C27" s="327"/>
      <c r="D27" s="302"/>
      <c r="E27" s="303"/>
      <c r="F27" s="301"/>
      <c r="G27" s="302"/>
      <c r="H27" s="303">
        <v>71</v>
      </c>
      <c r="I27" s="301">
        <v>1713</v>
      </c>
      <c r="J27" s="299">
        <v>438</v>
      </c>
      <c r="K27" s="300">
        <f t="shared" si="21"/>
        <v>2222</v>
      </c>
      <c r="L27" s="304"/>
      <c r="M27" s="305">
        <v>1251</v>
      </c>
      <c r="N27" s="299">
        <v>401</v>
      </c>
      <c r="O27" s="300">
        <f>SUM(L27:N27)</f>
        <v>1652</v>
      </c>
      <c r="P27" s="304">
        <v>231</v>
      </c>
      <c r="Q27" s="305">
        <v>150</v>
      </c>
      <c r="R27" s="302">
        <v>64</v>
      </c>
      <c r="S27" s="303">
        <v>41</v>
      </c>
      <c r="T27" s="301"/>
      <c r="U27" s="302"/>
      <c r="V27" s="300">
        <f t="shared" ref="V27" si="22">SUM(P27:U27)</f>
        <v>486</v>
      </c>
      <c r="W27" s="301">
        <f t="shared" si="20"/>
        <v>4360</v>
      </c>
      <c r="X27" s="301"/>
      <c r="Y27" s="396"/>
      <c r="Z27" s="399"/>
    </row>
    <row r="28" spans="1:26" s="13" customFormat="1" ht="20.100000000000001" customHeight="1" x14ac:dyDescent="0.15">
      <c r="A28" s="12">
        <v>23</v>
      </c>
      <c r="B28" s="474" t="s">
        <v>220</v>
      </c>
      <c r="C28" s="475"/>
      <c r="D28" s="476"/>
      <c r="E28" s="477"/>
      <c r="F28" s="478">
        <v>344</v>
      </c>
      <c r="G28" s="476"/>
      <c r="H28" s="477">
        <v>725</v>
      </c>
      <c r="I28" s="478"/>
      <c r="J28" s="479">
        <v>808</v>
      </c>
      <c r="K28" s="480">
        <f t="shared" ref="K28:K31" si="23">SUM(D28:J28)</f>
        <v>1877</v>
      </c>
      <c r="L28" s="481">
        <v>603</v>
      </c>
      <c r="M28" s="482"/>
      <c r="N28" s="479"/>
      <c r="O28" s="480">
        <f>SUM(L28:N28)</f>
        <v>603</v>
      </c>
      <c r="P28" s="481"/>
      <c r="Q28" s="482"/>
      <c r="R28" s="476"/>
      <c r="S28" s="477"/>
      <c r="T28" s="478"/>
      <c r="U28" s="476"/>
      <c r="V28" s="480">
        <f>SUM(P28:U28)</f>
        <v>0</v>
      </c>
      <c r="W28" s="478">
        <f t="shared" si="20"/>
        <v>2480</v>
      </c>
      <c r="X28" s="478"/>
      <c r="Y28" s="396"/>
      <c r="Z28" s="399"/>
    </row>
    <row r="29" spans="1:26" s="13" customFormat="1" ht="20.100000000000001" customHeight="1" x14ac:dyDescent="0.15">
      <c r="A29" s="12">
        <v>24</v>
      </c>
      <c r="B29" s="308" t="s">
        <v>226</v>
      </c>
      <c r="C29" s="328"/>
      <c r="D29" s="309"/>
      <c r="E29" s="310">
        <v>1403</v>
      </c>
      <c r="F29" s="311"/>
      <c r="G29" s="309"/>
      <c r="H29" s="310"/>
      <c r="I29" s="311">
        <v>249</v>
      </c>
      <c r="J29" s="312">
        <v>771</v>
      </c>
      <c r="K29" s="307">
        <f t="shared" si="23"/>
        <v>2423</v>
      </c>
      <c r="L29" s="313"/>
      <c r="M29" s="314"/>
      <c r="N29" s="312"/>
      <c r="O29" s="307">
        <f>SUM(L29:N29)</f>
        <v>0</v>
      </c>
      <c r="P29" s="313"/>
      <c r="Q29" s="314"/>
      <c r="R29" s="309"/>
      <c r="S29" s="310"/>
      <c r="T29" s="311"/>
      <c r="U29" s="309"/>
      <c r="V29" s="307">
        <f>SUM(P29:U29)</f>
        <v>0</v>
      </c>
      <c r="W29" s="311">
        <f t="shared" si="20"/>
        <v>2423</v>
      </c>
      <c r="X29" s="311"/>
      <c r="Y29" s="396"/>
      <c r="Z29" s="399"/>
    </row>
    <row r="30" spans="1:26" s="13" customFormat="1" ht="20.100000000000001" customHeight="1" x14ac:dyDescent="0.15">
      <c r="A30" s="12">
        <v>25</v>
      </c>
      <c r="B30" s="219" t="s">
        <v>213</v>
      </c>
      <c r="C30" s="329"/>
      <c r="D30" s="50"/>
      <c r="E30" s="56"/>
      <c r="F30" s="21"/>
      <c r="G30" s="50"/>
      <c r="H30" s="56"/>
      <c r="I30" s="21"/>
      <c r="J30" s="19">
        <v>770</v>
      </c>
      <c r="K30" s="20">
        <f t="shared" si="23"/>
        <v>770</v>
      </c>
      <c r="L30" s="62">
        <v>430</v>
      </c>
      <c r="M30" s="68"/>
      <c r="N30" s="19"/>
      <c r="O30" s="20">
        <f t="shared" ref="O30:O31" si="24">SUM(L30:N30)</f>
        <v>430</v>
      </c>
      <c r="P30" s="62"/>
      <c r="Q30" s="68"/>
      <c r="R30" s="50"/>
      <c r="S30" s="56"/>
      <c r="T30" s="21"/>
      <c r="U30" s="50"/>
      <c r="V30" s="20">
        <f t="shared" ref="V30:V32" si="25">SUM(P30:U30)</f>
        <v>0</v>
      </c>
      <c r="W30" s="21">
        <f t="shared" si="20"/>
        <v>1200</v>
      </c>
      <c r="X30" s="21"/>
      <c r="Y30" s="396"/>
      <c r="Z30" s="399"/>
    </row>
    <row r="31" spans="1:26" s="13" customFormat="1" ht="20.100000000000001" customHeight="1" x14ac:dyDescent="0.15">
      <c r="A31" s="12">
        <v>26</v>
      </c>
      <c r="B31" s="219" t="s">
        <v>229</v>
      </c>
      <c r="C31" s="329"/>
      <c r="D31" s="220"/>
      <c r="E31" s="221"/>
      <c r="F31" s="222"/>
      <c r="G31" s="220"/>
      <c r="H31" s="221"/>
      <c r="I31" s="222"/>
      <c r="J31" s="223"/>
      <c r="K31" s="224">
        <f t="shared" si="23"/>
        <v>0</v>
      </c>
      <c r="L31" s="225">
        <v>914</v>
      </c>
      <c r="M31" s="226">
        <v>86</v>
      </c>
      <c r="N31" s="223"/>
      <c r="O31" s="224">
        <f t="shared" si="24"/>
        <v>1000</v>
      </c>
      <c r="P31" s="225"/>
      <c r="Q31" s="226"/>
      <c r="R31" s="220"/>
      <c r="S31" s="221"/>
      <c r="T31" s="222"/>
      <c r="U31" s="220"/>
      <c r="V31" s="224">
        <f t="shared" si="25"/>
        <v>0</v>
      </c>
      <c r="W31" s="222">
        <f t="shared" si="20"/>
        <v>1000</v>
      </c>
      <c r="X31" s="222"/>
      <c r="Y31" s="396"/>
      <c r="Z31" s="399"/>
    </row>
    <row r="32" spans="1:26" s="13" customFormat="1" ht="20.100000000000001" customHeight="1" x14ac:dyDescent="0.15">
      <c r="A32" s="12">
        <v>27</v>
      </c>
      <c r="B32" s="121" t="s">
        <v>212</v>
      </c>
      <c r="C32" s="323"/>
      <c r="D32" s="50"/>
      <c r="E32" s="56">
        <v>590</v>
      </c>
      <c r="F32" s="21"/>
      <c r="G32" s="50">
        <v>705</v>
      </c>
      <c r="H32" s="56">
        <v>200</v>
      </c>
      <c r="I32" s="21">
        <v>820</v>
      </c>
      <c r="J32" s="19">
        <v>1450</v>
      </c>
      <c r="K32" s="20">
        <f>SUM(D32:J32)</f>
        <v>3765</v>
      </c>
      <c r="L32" s="62">
        <v>472</v>
      </c>
      <c r="M32" s="68">
        <v>280</v>
      </c>
      <c r="N32" s="19">
        <v>700</v>
      </c>
      <c r="O32" s="20">
        <f>SUM(L32:N32)</f>
        <v>1452</v>
      </c>
      <c r="P32" s="62">
        <v>110</v>
      </c>
      <c r="Q32" s="68"/>
      <c r="R32" s="50"/>
      <c r="S32" s="56"/>
      <c r="T32" s="21"/>
      <c r="U32" s="50"/>
      <c r="V32" s="20">
        <f t="shared" si="25"/>
        <v>110</v>
      </c>
      <c r="W32" s="21">
        <f t="shared" si="20"/>
        <v>5327</v>
      </c>
      <c r="X32" s="21"/>
      <c r="Y32" s="396"/>
      <c r="Z32" s="399"/>
    </row>
    <row r="33" spans="1:26" s="13" customFormat="1" ht="20.100000000000001" customHeight="1" x14ac:dyDescent="0.15">
      <c r="A33" s="12">
        <f t="shared" si="2"/>
        <v>28</v>
      </c>
      <c r="B33" s="122" t="s">
        <v>136</v>
      </c>
      <c r="C33" s="330"/>
      <c r="D33" s="51"/>
      <c r="E33" s="57"/>
      <c r="F33" s="27"/>
      <c r="G33" s="51">
        <v>1238</v>
      </c>
      <c r="H33" s="57"/>
      <c r="I33" s="27">
        <v>578</v>
      </c>
      <c r="J33" s="25">
        <v>1619</v>
      </c>
      <c r="K33" s="26">
        <f>SUM(D33:J33)</f>
        <v>3435</v>
      </c>
      <c r="L33" s="63">
        <v>174</v>
      </c>
      <c r="M33" s="69">
        <v>1450</v>
      </c>
      <c r="N33" s="25">
        <v>304</v>
      </c>
      <c r="O33" s="26">
        <f>SUM(L33:N33)</f>
        <v>1928</v>
      </c>
      <c r="P33" s="63"/>
      <c r="Q33" s="69"/>
      <c r="R33" s="51"/>
      <c r="S33" s="57"/>
      <c r="T33" s="27"/>
      <c r="U33" s="51"/>
      <c r="V33" s="26">
        <f>SUM(P33:U33)</f>
        <v>0</v>
      </c>
      <c r="W33" s="27">
        <f t="shared" si="20"/>
        <v>5363</v>
      </c>
      <c r="X33" s="27"/>
      <c r="Y33" s="396"/>
      <c r="Z33" s="399"/>
    </row>
    <row r="34" spans="1:26" s="22" customFormat="1" ht="20.100000000000001" customHeight="1" x14ac:dyDescent="0.15">
      <c r="A34" s="28"/>
      <c r="B34" s="127" t="s">
        <v>52</v>
      </c>
      <c r="C34" s="335">
        <f t="shared" ref="C34:J34" si="26">SUM(C7:C33)</f>
        <v>0</v>
      </c>
      <c r="D34" s="52">
        <f t="shared" si="26"/>
        <v>188</v>
      </c>
      <c r="E34" s="58">
        <f t="shared" si="26"/>
        <v>8838</v>
      </c>
      <c r="F34" s="32">
        <f t="shared" si="26"/>
        <v>8292</v>
      </c>
      <c r="G34" s="52">
        <f t="shared" si="26"/>
        <v>6777</v>
      </c>
      <c r="H34" s="58">
        <f>SUM(H7:H33)</f>
        <v>7683</v>
      </c>
      <c r="I34" s="32">
        <f t="shared" si="26"/>
        <v>19024</v>
      </c>
      <c r="J34" s="30">
        <f t="shared" si="26"/>
        <v>11650</v>
      </c>
      <c r="K34" s="31">
        <f>SUM(C34:J34)</f>
        <v>62452</v>
      </c>
      <c r="L34" s="64">
        <f>SUM(L7:L33)</f>
        <v>9018</v>
      </c>
      <c r="M34" s="70">
        <f>SUM(M7:M33)</f>
        <v>9545</v>
      </c>
      <c r="N34" s="30">
        <f>SUM(N7:N33)</f>
        <v>4139</v>
      </c>
      <c r="O34" s="31">
        <f>SUM(L34:N34)</f>
        <v>22702</v>
      </c>
      <c r="P34" s="64">
        <f t="shared" ref="P34:U34" si="27">SUM(P7:P33)</f>
        <v>1799</v>
      </c>
      <c r="Q34" s="70">
        <f t="shared" si="27"/>
        <v>3296</v>
      </c>
      <c r="R34" s="52">
        <f t="shared" si="27"/>
        <v>2135</v>
      </c>
      <c r="S34" s="58">
        <f t="shared" si="27"/>
        <v>656</v>
      </c>
      <c r="T34" s="32">
        <f t="shared" si="27"/>
        <v>100</v>
      </c>
      <c r="U34" s="52">
        <f t="shared" si="27"/>
        <v>0</v>
      </c>
      <c r="V34" s="31">
        <f>SUM(P34:U34)</f>
        <v>7986</v>
      </c>
      <c r="W34" s="32">
        <f t="shared" si="20"/>
        <v>93140</v>
      </c>
      <c r="X34" s="32">
        <f>SUM(X7:X33)</f>
        <v>0</v>
      </c>
      <c r="Y34" s="398"/>
      <c r="Z34" s="111"/>
    </row>
    <row r="35" spans="1:26" s="13" customFormat="1" ht="20.100000000000001" customHeight="1" thickBot="1" x14ac:dyDescent="0.2">
      <c r="A35" s="12"/>
      <c r="B35" s="125" t="s">
        <v>216</v>
      </c>
      <c r="C35" s="463"/>
      <c r="D35" s="464"/>
      <c r="E35" s="465"/>
      <c r="F35" s="466">
        <v>388</v>
      </c>
      <c r="G35" s="464">
        <v>4</v>
      </c>
      <c r="H35" s="465">
        <v>2</v>
      </c>
      <c r="I35" s="466">
        <v>14</v>
      </c>
      <c r="J35" s="467">
        <v>17</v>
      </c>
      <c r="K35" s="468">
        <f>SUM(F35:J35)</f>
        <v>425</v>
      </c>
      <c r="L35" s="469">
        <v>25</v>
      </c>
      <c r="M35" s="470">
        <v>13</v>
      </c>
      <c r="N35" s="467"/>
      <c r="O35" s="468">
        <f>SUM(L35:N35)</f>
        <v>38</v>
      </c>
      <c r="P35" s="469"/>
      <c r="Q35" s="470"/>
      <c r="R35" s="464"/>
      <c r="S35" s="465"/>
      <c r="T35" s="466"/>
      <c r="U35" s="464"/>
      <c r="V35" s="468">
        <f t="shared" si="7"/>
        <v>0</v>
      </c>
      <c r="W35" s="466">
        <f>+K35+O35+V35</f>
        <v>463</v>
      </c>
      <c r="X35" s="466"/>
      <c r="Y35" s="396"/>
    </row>
    <row r="36" spans="1:26" s="22" customFormat="1" ht="20.100000000000001" customHeight="1" x14ac:dyDescent="0.15">
      <c r="A36" s="28"/>
      <c r="B36" s="126" t="s">
        <v>133</v>
      </c>
      <c r="C36" s="336">
        <f>+C35+C34</f>
        <v>0</v>
      </c>
      <c r="D36" s="54">
        <f>+D35+D34</f>
        <v>188</v>
      </c>
      <c r="E36" s="60">
        <f t="shared" ref="E36:U36" si="28">+E35+E34</f>
        <v>8838</v>
      </c>
      <c r="F36" s="41">
        <f>+F35+F34</f>
        <v>8680</v>
      </c>
      <c r="G36" s="54">
        <f t="shared" si="28"/>
        <v>6781</v>
      </c>
      <c r="H36" s="60">
        <f>+H35+H34</f>
        <v>7685</v>
      </c>
      <c r="I36" s="41">
        <f t="shared" si="28"/>
        <v>19038</v>
      </c>
      <c r="J36" s="39">
        <f>+J35+J34</f>
        <v>11667</v>
      </c>
      <c r="K36" s="40">
        <f>+K35+K34</f>
        <v>62877</v>
      </c>
      <c r="L36" s="66">
        <f t="shared" si="28"/>
        <v>9043</v>
      </c>
      <c r="M36" s="72">
        <f t="shared" si="28"/>
        <v>9558</v>
      </c>
      <c r="N36" s="39">
        <f t="shared" si="28"/>
        <v>4139</v>
      </c>
      <c r="O36" s="40">
        <f>+O35+O34</f>
        <v>22740</v>
      </c>
      <c r="P36" s="66">
        <f t="shared" si="28"/>
        <v>1799</v>
      </c>
      <c r="Q36" s="72">
        <f t="shared" si="28"/>
        <v>3296</v>
      </c>
      <c r="R36" s="54">
        <f t="shared" si="28"/>
        <v>2135</v>
      </c>
      <c r="S36" s="60">
        <f t="shared" si="28"/>
        <v>656</v>
      </c>
      <c r="T36" s="41">
        <f t="shared" si="28"/>
        <v>100</v>
      </c>
      <c r="U36" s="54">
        <f t="shared" si="28"/>
        <v>0</v>
      </c>
      <c r="V36" s="40">
        <f>+V35+V34</f>
        <v>7986</v>
      </c>
      <c r="W36" s="41">
        <f>+W35+W34</f>
        <v>93603</v>
      </c>
      <c r="X36" s="41">
        <f>+X35+X34</f>
        <v>0</v>
      </c>
      <c r="Y36" s="396"/>
    </row>
    <row r="37" spans="1:26" s="13" customFormat="1" ht="18" hidden="1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/>
      <c r="M37" s="314"/>
      <c r="N37" s="312"/>
      <c r="O37" s="307">
        <f>SUM(L37:N37)</f>
        <v>0</v>
      </c>
      <c r="P37" s="313"/>
      <c r="Q37" s="314"/>
      <c r="R37" s="309"/>
      <c r="S37" s="310"/>
      <c r="T37" s="311"/>
      <c r="U37" s="309"/>
      <c r="V37" s="307">
        <f>SUM(P37:U37)</f>
        <v>0</v>
      </c>
      <c r="W37" s="311">
        <f>+K37+O37+V37</f>
        <v>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29">SUM(P38:U38)</f>
        <v>0</v>
      </c>
      <c r="W38" s="132">
        <f>+K38+O38+V38</f>
        <v>0</v>
      </c>
      <c r="X38" s="132"/>
      <c r="Y38" s="396"/>
      <c r="Z38" s="400">
        <v>90</v>
      </c>
    </row>
    <row r="39" spans="1:26" hidden="1" x14ac:dyDescent="0.15">
      <c r="B39" s="415" t="s">
        <v>192</v>
      </c>
      <c r="C39" s="416">
        <f>+C38+C37+C36</f>
        <v>0</v>
      </c>
      <c r="D39" s="417">
        <f t="shared" ref="D39:I39" si="30">+D38+D37+D36</f>
        <v>188</v>
      </c>
      <c r="E39" s="418">
        <f t="shared" si="30"/>
        <v>8838</v>
      </c>
      <c r="F39" s="419">
        <f t="shared" si="30"/>
        <v>8680</v>
      </c>
      <c r="G39" s="417">
        <f t="shared" si="30"/>
        <v>6781</v>
      </c>
      <c r="H39" s="418">
        <f>+H38+H37+H36</f>
        <v>7685</v>
      </c>
      <c r="I39" s="419">
        <f t="shared" si="30"/>
        <v>19038</v>
      </c>
      <c r="J39" s="420">
        <f>+J38+J37+J36</f>
        <v>11667</v>
      </c>
      <c r="K39" s="421">
        <v>34618</v>
      </c>
      <c r="L39" s="422">
        <f>+L38+L37+L36</f>
        <v>9043</v>
      </c>
      <c r="M39" s="423">
        <f t="shared" ref="M39:N39" si="31">+M38+M37+M36</f>
        <v>9558</v>
      </c>
      <c r="N39" s="420">
        <f t="shared" si="31"/>
        <v>4139</v>
      </c>
      <c r="O39" s="421">
        <v>66469</v>
      </c>
      <c r="P39" s="422">
        <f t="shared" ref="P39:U39" si="32">+P38+P37+P36</f>
        <v>1799</v>
      </c>
      <c r="Q39" s="423">
        <f t="shared" si="32"/>
        <v>3296</v>
      </c>
      <c r="R39" s="417">
        <f t="shared" si="32"/>
        <v>2135</v>
      </c>
      <c r="S39" s="418">
        <f t="shared" si="32"/>
        <v>656</v>
      </c>
      <c r="T39" s="419">
        <f t="shared" si="32"/>
        <v>100</v>
      </c>
      <c r="U39" s="417">
        <f t="shared" si="32"/>
        <v>0</v>
      </c>
      <c r="V39" s="421">
        <f>SUM(P39:U39)</f>
        <v>7986</v>
      </c>
      <c r="W39" s="419">
        <f>+K39+O39+V39</f>
        <v>109073</v>
      </c>
      <c r="X39" s="419">
        <f>+X38+X37</f>
        <v>0</v>
      </c>
    </row>
    <row r="40" spans="1:26" x14ac:dyDescent="0.15">
      <c r="X40" s="315"/>
    </row>
    <row r="42" spans="1:26" x14ac:dyDescent="0.15">
      <c r="W42" s="315">
        <f>SUM(W7:W33)</f>
        <v>93140</v>
      </c>
    </row>
    <row r="43" spans="1:26" x14ac:dyDescent="0.15">
      <c r="W43" s="315">
        <f>+W42+W35</f>
        <v>93603</v>
      </c>
    </row>
    <row r="44" spans="1:26" x14ac:dyDescent="0.15">
      <c r="W44" s="315">
        <f>+W43+W37+W38</f>
        <v>93603</v>
      </c>
    </row>
  </sheetData>
  <mergeCells count="16">
    <mergeCell ref="X4:X6"/>
    <mergeCell ref="D5:F5"/>
    <mergeCell ref="G5:I5"/>
    <mergeCell ref="K5:K6"/>
    <mergeCell ref="L5:M5"/>
    <mergeCell ref="O5:O6"/>
    <mergeCell ref="P5:Q5"/>
    <mergeCell ref="R5:T5"/>
    <mergeCell ref="V5:V6"/>
    <mergeCell ref="B2:W2"/>
    <mergeCell ref="V3:W3"/>
    <mergeCell ref="B4:B6"/>
    <mergeCell ref="C4:K4"/>
    <mergeCell ref="L4:O4"/>
    <mergeCell ref="P4:V4"/>
    <mergeCell ref="W4:W6"/>
  </mergeCells>
  <phoneticPr fontId="2"/>
  <pageMargins left="0.7" right="0.7" top="0.75" bottom="0.75" header="0.3" footer="0.3"/>
  <pageSetup paperSize="9" scale="7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W43"/>
  <sheetViews>
    <sheetView showZeros="0" zoomScale="85" zoomScaleNormal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26" sqref="B26:B27"/>
    </sheetView>
  </sheetViews>
  <sheetFormatPr defaultRowHeight="13.5" x14ac:dyDescent="0.15"/>
  <cols>
    <col min="1" max="1" width="5.25" customWidth="1"/>
    <col min="2" max="2" width="14.125" style="123" customWidth="1"/>
    <col min="3" max="3" width="5.5" customWidth="1"/>
    <col min="4" max="4" width="6.5" customWidth="1"/>
    <col min="5" max="5" width="7.125" customWidth="1"/>
    <col min="6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0" width="6.125" customWidth="1"/>
    <col min="21" max="22" width="8.625" customWidth="1"/>
  </cols>
  <sheetData>
    <row r="1" spans="1:23" ht="17.25" x14ac:dyDescent="0.2">
      <c r="B1" s="119"/>
    </row>
    <row r="2" spans="1:23" ht="20.100000000000001" customHeight="1" x14ac:dyDescent="0.2">
      <c r="B2" s="577" t="s">
        <v>100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</row>
    <row r="3" spans="1:23" ht="20.100000000000001" customHeight="1" x14ac:dyDescent="0.15">
      <c r="A3" s="11"/>
      <c r="B3" s="1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44" t="s">
        <v>1</v>
      </c>
      <c r="V3" s="544"/>
    </row>
    <row r="4" spans="1:23" s="13" customFormat="1" ht="17.25" customHeight="1" x14ac:dyDescent="0.15">
      <c r="A4" s="12"/>
      <c r="B4" s="545" t="s">
        <v>96</v>
      </c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3"/>
      <c r="V4" s="554" t="s">
        <v>17</v>
      </c>
    </row>
    <row r="5" spans="1:23" s="13" customFormat="1" ht="17.25" customHeight="1" x14ac:dyDescent="0.15">
      <c r="A5" s="12"/>
      <c r="B5" s="546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124" t="s">
        <v>93</v>
      </c>
      <c r="U5" s="557" t="s">
        <v>48</v>
      </c>
      <c r="V5" s="554"/>
    </row>
    <row r="6" spans="1:23" s="13" customFormat="1" ht="17.25" customHeight="1" x14ac:dyDescent="0.15">
      <c r="A6" s="12"/>
      <c r="B6" s="547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557"/>
      <c r="V6" s="554"/>
    </row>
    <row r="7" spans="1:23" s="13" customFormat="1" ht="16.5" customHeight="1" x14ac:dyDescent="0.15">
      <c r="A7" s="12">
        <v>1</v>
      </c>
      <c r="B7" s="128" t="s">
        <v>18</v>
      </c>
      <c r="C7" s="49"/>
      <c r="D7" s="55"/>
      <c r="E7" s="17"/>
      <c r="F7" s="49">
        <v>233</v>
      </c>
      <c r="G7" s="55">
        <v>536</v>
      </c>
      <c r="H7" s="17">
        <v>527</v>
      </c>
      <c r="I7" s="15">
        <v>99</v>
      </c>
      <c r="J7" s="16">
        <f t="shared" ref="J7:J41" si="0">SUM(C7:I7)</f>
        <v>1395</v>
      </c>
      <c r="K7" s="61">
        <v>107</v>
      </c>
      <c r="L7" s="67"/>
      <c r="M7" s="15"/>
      <c r="N7" s="16">
        <f t="shared" ref="N7:N41" si="1">SUM(K7:M7)</f>
        <v>107</v>
      </c>
      <c r="O7" s="61">
        <v>198</v>
      </c>
      <c r="P7" s="67"/>
      <c r="Q7" s="49"/>
      <c r="R7" s="55"/>
      <c r="S7" s="17"/>
      <c r="T7" s="49"/>
      <c r="U7" s="16">
        <f t="shared" ref="U7:U41" si="2">SUM(O7:T7)</f>
        <v>198</v>
      </c>
      <c r="V7" s="17">
        <f t="shared" ref="V7:V41" si="3">+J7+N7+U7</f>
        <v>1700</v>
      </c>
      <c r="W7" s="107"/>
    </row>
    <row r="8" spans="1:23" s="13" customFormat="1" ht="16.5" customHeight="1" x14ac:dyDescent="0.15">
      <c r="A8" s="12">
        <v>2</v>
      </c>
      <c r="B8" s="121" t="s">
        <v>19</v>
      </c>
      <c r="C8" s="50"/>
      <c r="D8" s="56"/>
      <c r="E8" s="21"/>
      <c r="F8" s="50"/>
      <c r="G8" s="56"/>
      <c r="H8" s="21"/>
      <c r="I8" s="19"/>
      <c r="J8" s="20">
        <f t="shared" si="0"/>
        <v>0</v>
      </c>
      <c r="K8" s="62"/>
      <c r="L8" s="68"/>
      <c r="M8" s="19"/>
      <c r="N8" s="20">
        <f t="shared" si="1"/>
        <v>0</v>
      </c>
      <c r="O8" s="62"/>
      <c r="P8" s="68"/>
      <c r="Q8" s="50"/>
      <c r="R8" s="56"/>
      <c r="S8" s="21"/>
      <c r="T8" s="50"/>
      <c r="U8" s="20">
        <f t="shared" si="2"/>
        <v>0</v>
      </c>
      <c r="V8" s="21">
        <f t="shared" si="3"/>
        <v>0</v>
      </c>
      <c r="W8" s="107"/>
    </row>
    <row r="9" spans="1:23" s="13" customFormat="1" ht="16.5" customHeight="1" x14ac:dyDescent="0.15">
      <c r="A9" s="12">
        <v>3</v>
      </c>
      <c r="B9" s="121" t="s">
        <v>20</v>
      </c>
      <c r="C9" s="50"/>
      <c r="D9" s="56"/>
      <c r="E9" s="21"/>
      <c r="F9" s="50"/>
      <c r="G9" s="56"/>
      <c r="H9" s="21"/>
      <c r="I9" s="19"/>
      <c r="J9" s="20">
        <f t="shared" si="0"/>
        <v>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20">
        <f t="shared" si="2"/>
        <v>0</v>
      </c>
      <c r="V9" s="21">
        <f t="shared" si="3"/>
        <v>0</v>
      </c>
      <c r="W9" s="107"/>
    </row>
    <row r="10" spans="1:23" s="13" customFormat="1" ht="16.5" customHeight="1" x14ac:dyDescent="0.15">
      <c r="A10" s="12">
        <v>4</v>
      </c>
      <c r="B10" s="121" t="s">
        <v>21</v>
      </c>
      <c r="C10" s="50"/>
      <c r="D10" s="56"/>
      <c r="E10" s="21"/>
      <c r="F10" s="50"/>
      <c r="G10" s="56"/>
      <c r="H10" s="21"/>
      <c r="I10" s="19"/>
      <c r="J10" s="20">
        <f t="shared" si="0"/>
        <v>0</v>
      </c>
      <c r="K10" s="62"/>
      <c r="L10" s="68"/>
      <c r="M10" s="19"/>
      <c r="N10" s="20">
        <f t="shared" si="1"/>
        <v>0</v>
      </c>
      <c r="O10" s="62"/>
      <c r="P10" s="68"/>
      <c r="Q10" s="50"/>
      <c r="R10" s="56"/>
      <c r="S10" s="21"/>
      <c r="T10" s="50"/>
      <c r="U10" s="20">
        <f t="shared" si="2"/>
        <v>0</v>
      </c>
      <c r="V10" s="21">
        <f t="shared" si="3"/>
        <v>0</v>
      </c>
      <c r="W10" s="107"/>
    </row>
    <row r="11" spans="1:23" s="13" customFormat="1" ht="16.5" customHeight="1" x14ac:dyDescent="0.15">
      <c r="A11" s="12">
        <v>5</v>
      </c>
      <c r="B11" s="121" t="s">
        <v>91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/>
      <c r="L11" s="68">
        <v>1400</v>
      </c>
      <c r="M11" s="19">
        <v>2800</v>
      </c>
      <c r="N11" s="20">
        <f t="shared" si="1"/>
        <v>4200</v>
      </c>
      <c r="O11" s="62"/>
      <c r="P11" s="68"/>
      <c r="Q11" s="50"/>
      <c r="R11" s="56"/>
      <c r="S11" s="21"/>
      <c r="T11" s="50"/>
      <c r="U11" s="20">
        <f t="shared" si="2"/>
        <v>0</v>
      </c>
      <c r="V11" s="21">
        <f t="shared" si="3"/>
        <v>4200</v>
      </c>
      <c r="W11" s="107"/>
    </row>
    <row r="12" spans="1:23" s="13" customFormat="1" ht="16.5" customHeight="1" x14ac:dyDescent="0.15">
      <c r="A12" s="12"/>
      <c r="B12" s="121" t="s">
        <v>92</v>
      </c>
      <c r="C12" s="50"/>
      <c r="D12" s="56"/>
      <c r="E12" s="21"/>
      <c r="F12" s="50">
        <v>600</v>
      </c>
      <c r="G12" s="56"/>
      <c r="H12" s="21"/>
      <c r="I12" s="19"/>
      <c r="J12" s="20">
        <f t="shared" si="0"/>
        <v>600</v>
      </c>
      <c r="K12" s="62">
        <v>900</v>
      </c>
      <c r="L12" s="68"/>
      <c r="M12" s="19"/>
      <c r="N12" s="20">
        <f t="shared" si="1"/>
        <v>900</v>
      </c>
      <c r="O12" s="62"/>
      <c r="P12" s="68"/>
      <c r="Q12" s="50"/>
      <c r="R12" s="56"/>
      <c r="S12" s="21"/>
      <c r="T12" s="50"/>
      <c r="U12" s="20">
        <f t="shared" si="2"/>
        <v>0</v>
      </c>
      <c r="V12" s="21">
        <f t="shared" si="3"/>
        <v>1500</v>
      </c>
      <c r="W12" s="107"/>
    </row>
    <row r="13" spans="1:23" s="13" customFormat="1" ht="16.5" customHeight="1" x14ac:dyDescent="0.15">
      <c r="A13" s="12">
        <v>6</v>
      </c>
      <c r="B13" s="121" t="s">
        <v>98</v>
      </c>
      <c r="C13" s="50">
        <v>293</v>
      </c>
      <c r="D13" s="56">
        <v>1098</v>
      </c>
      <c r="E13" s="21">
        <v>3289</v>
      </c>
      <c r="F13" s="50">
        <v>4582</v>
      </c>
      <c r="G13" s="56">
        <v>4743</v>
      </c>
      <c r="H13" s="21">
        <v>5979</v>
      </c>
      <c r="I13" s="19">
        <v>6500</v>
      </c>
      <c r="J13" s="20">
        <f t="shared" si="0"/>
        <v>26484</v>
      </c>
      <c r="K13" s="62">
        <v>4487</v>
      </c>
      <c r="L13" s="68">
        <v>3709</v>
      </c>
      <c r="M13" s="19">
        <v>5731</v>
      </c>
      <c r="N13" s="20">
        <f t="shared" si="1"/>
        <v>13927</v>
      </c>
      <c r="O13" s="62">
        <v>1389</v>
      </c>
      <c r="P13" s="68"/>
      <c r="Q13" s="50"/>
      <c r="R13" s="56"/>
      <c r="S13" s="21"/>
      <c r="T13" s="50"/>
      <c r="U13" s="20">
        <f t="shared" si="2"/>
        <v>1389</v>
      </c>
      <c r="V13" s="21">
        <f t="shared" si="3"/>
        <v>41800</v>
      </c>
      <c r="W13" s="107"/>
    </row>
    <row r="14" spans="1:23" s="13" customFormat="1" ht="16.5" customHeight="1" x14ac:dyDescent="0.15">
      <c r="A14" s="12">
        <v>7</v>
      </c>
      <c r="B14" s="129" t="s">
        <v>24</v>
      </c>
      <c r="C14" s="130"/>
      <c r="D14" s="131"/>
      <c r="E14" s="132"/>
      <c r="F14" s="130">
        <v>140</v>
      </c>
      <c r="G14" s="131">
        <v>708</v>
      </c>
      <c r="H14" s="132">
        <v>1705</v>
      </c>
      <c r="I14" s="133">
        <v>370</v>
      </c>
      <c r="J14" s="134">
        <f t="shared" si="0"/>
        <v>2923</v>
      </c>
      <c r="K14" s="135">
        <v>1271</v>
      </c>
      <c r="L14" s="136">
        <v>1372</v>
      </c>
      <c r="M14" s="133">
        <v>2271</v>
      </c>
      <c r="N14" s="134">
        <f t="shared" si="1"/>
        <v>4914</v>
      </c>
      <c r="O14" s="135">
        <v>3984</v>
      </c>
      <c r="P14" s="136">
        <v>779</v>
      </c>
      <c r="Q14" s="130"/>
      <c r="R14" s="131"/>
      <c r="S14" s="132"/>
      <c r="T14" s="130"/>
      <c r="U14" s="134">
        <f t="shared" si="2"/>
        <v>4763</v>
      </c>
      <c r="V14" s="132">
        <f t="shared" si="3"/>
        <v>12600</v>
      </c>
      <c r="W14" s="107"/>
    </row>
    <row r="15" spans="1:23" s="13" customFormat="1" ht="16.5" customHeight="1" x14ac:dyDescent="0.15">
      <c r="A15" s="145">
        <v>8</v>
      </c>
      <c r="B15" s="146" t="s">
        <v>25</v>
      </c>
      <c r="C15" s="147"/>
      <c r="D15" s="148"/>
      <c r="E15" s="149"/>
      <c r="F15" s="147"/>
      <c r="G15" s="148"/>
      <c r="H15" s="149"/>
      <c r="I15" s="150"/>
      <c r="J15" s="92">
        <f t="shared" si="0"/>
        <v>0</v>
      </c>
      <c r="K15" s="151">
        <v>439</v>
      </c>
      <c r="L15" s="152">
        <v>1962</v>
      </c>
      <c r="M15" s="150">
        <v>3033</v>
      </c>
      <c r="N15" s="92">
        <f t="shared" si="1"/>
        <v>5434</v>
      </c>
      <c r="O15" s="151">
        <v>2230</v>
      </c>
      <c r="P15" s="152">
        <v>36</v>
      </c>
      <c r="Q15" s="147"/>
      <c r="R15" s="148"/>
      <c r="S15" s="149"/>
      <c r="T15" s="147"/>
      <c r="U15" s="92">
        <f t="shared" si="2"/>
        <v>2266</v>
      </c>
      <c r="V15" s="149">
        <f t="shared" si="3"/>
        <v>7700</v>
      </c>
      <c r="W15" s="107"/>
    </row>
    <row r="16" spans="1:23" s="13" customFormat="1" ht="16.5" customHeight="1" x14ac:dyDescent="0.15">
      <c r="A16" s="12">
        <v>9</v>
      </c>
      <c r="B16" s="121" t="s">
        <v>26</v>
      </c>
      <c r="C16" s="50"/>
      <c r="D16" s="56"/>
      <c r="E16" s="21"/>
      <c r="F16" s="50">
        <v>1422</v>
      </c>
      <c r="G16" s="56">
        <v>386</v>
      </c>
      <c r="H16" s="21">
        <v>1385</v>
      </c>
      <c r="I16" s="19">
        <v>1195</v>
      </c>
      <c r="J16" s="20">
        <f t="shared" si="0"/>
        <v>4388</v>
      </c>
      <c r="K16" s="62">
        <v>2983</v>
      </c>
      <c r="L16" s="68">
        <v>6972</v>
      </c>
      <c r="M16" s="19">
        <v>5884</v>
      </c>
      <c r="N16" s="20">
        <f t="shared" si="1"/>
        <v>15839</v>
      </c>
      <c r="O16" s="62">
        <v>3343</v>
      </c>
      <c r="P16" s="68">
        <v>530</v>
      </c>
      <c r="Q16" s="50"/>
      <c r="R16" s="56"/>
      <c r="S16" s="21"/>
      <c r="T16" s="50"/>
      <c r="U16" s="20">
        <f t="shared" si="2"/>
        <v>3873</v>
      </c>
      <c r="V16" s="21">
        <f t="shared" si="3"/>
        <v>24100</v>
      </c>
      <c r="W16" s="107"/>
    </row>
    <row r="17" spans="1:23" s="13" customFormat="1" ht="16.5" customHeight="1" x14ac:dyDescent="0.15">
      <c r="A17" s="12">
        <v>10</v>
      </c>
      <c r="B17" s="121" t="s">
        <v>27</v>
      </c>
      <c r="C17" s="50"/>
      <c r="D17" s="56"/>
      <c r="E17" s="21"/>
      <c r="F17" s="50"/>
      <c r="G17" s="56"/>
      <c r="H17" s="21"/>
      <c r="I17" s="19"/>
      <c r="J17" s="20">
        <f t="shared" si="0"/>
        <v>0</v>
      </c>
      <c r="K17" s="62"/>
      <c r="L17" s="68"/>
      <c r="M17" s="19"/>
      <c r="N17" s="20">
        <f t="shared" si="1"/>
        <v>0</v>
      </c>
      <c r="O17" s="62"/>
      <c r="P17" s="68"/>
      <c r="Q17" s="50"/>
      <c r="R17" s="56"/>
      <c r="S17" s="21"/>
      <c r="T17" s="50"/>
      <c r="U17" s="20">
        <f t="shared" si="2"/>
        <v>0</v>
      </c>
      <c r="V17" s="21">
        <f t="shared" si="3"/>
        <v>0</v>
      </c>
      <c r="W17" s="107"/>
    </row>
    <row r="18" spans="1:23" s="13" customFormat="1" ht="16.5" customHeight="1" x14ac:dyDescent="0.15">
      <c r="A18" s="12">
        <v>11</v>
      </c>
      <c r="B18" s="121" t="s">
        <v>28</v>
      </c>
      <c r="C18" s="50"/>
      <c r="D18" s="56"/>
      <c r="E18" s="21"/>
      <c r="F18" s="50"/>
      <c r="G18" s="56"/>
      <c r="H18" s="21"/>
      <c r="I18" s="19"/>
      <c r="J18" s="20">
        <f t="shared" si="0"/>
        <v>0</v>
      </c>
      <c r="K18" s="62"/>
      <c r="L18" s="68"/>
      <c r="M18" s="19"/>
      <c r="N18" s="20">
        <f t="shared" si="1"/>
        <v>0</v>
      </c>
      <c r="O18" s="62"/>
      <c r="P18" s="68"/>
      <c r="Q18" s="50"/>
      <c r="R18" s="56"/>
      <c r="S18" s="21"/>
      <c r="T18" s="50"/>
      <c r="U18" s="20">
        <f t="shared" si="2"/>
        <v>0</v>
      </c>
      <c r="V18" s="21">
        <f t="shared" si="3"/>
        <v>0</v>
      </c>
      <c r="W18" s="107"/>
    </row>
    <row r="19" spans="1:23" s="22" customFormat="1" ht="16.5" customHeight="1" x14ac:dyDescent="0.15">
      <c r="A19" s="12">
        <v>12</v>
      </c>
      <c r="B19" s="121" t="s">
        <v>97</v>
      </c>
      <c r="C19" s="50"/>
      <c r="D19" s="56"/>
      <c r="E19" s="21">
        <v>61</v>
      </c>
      <c r="F19" s="50">
        <v>524</v>
      </c>
      <c r="G19" s="56">
        <v>820</v>
      </c>
      <c r="H19" s="21">
        <v>910</v>
      </c>
      <c r="I19" s="19">
        <v>1096</v>
      </c>
      <c r="J19" s="20">
        <f t="shared" si="0"/>
        <v>3411</v>
      </c>
      <c r="K19" s="62">
        <v>2015</v>
      </c>
      <c r="L19" s="68">
        <v>2594</v>
      </c>
      <c r="M19" s="19">
        <v>2177</v>
      </c>
      <c r="N19" s="20">
        <f t="shared" si="1"/>
        <v>6786</v>
      </c>
      <c r="O19" s="62">
        <v>2453</v>
      </c>
      <c r="P19" s="68">
        <v>850</v>
      </c>
      <c r="Q19" s="50"/>
      <c r="R19" s="56"/>
      <c r="S19" s="21"/>
      <c r="T19" s="50"/>
      <c r="U19" s="20">
        <f t="shared" si="2"/>
        <v>3303</v>
      </c>
      <c r="V19" s="21">
        <f t="shared" si="3"/>
        <v>13500</v>
      </c>
      <c r="W19" s="108"/>
    </row>
    <row r="20" spans="1:23" s="13" customFormat="1" ht="16.5" customHeight="1" x14ac:dyDescent="0.15">
      <c r="A20" s="12">
        <v>13</v>
      </c>
      <c r="B20" s="121" t="s">
        <v>99</v>
      </c>
      <c r="C20" s="50"/>
      <c r="D20" s="56"/>
      <c r="E20" s="21"/>
      <c r="F20" s="50"/>
      <c r="G20" s="56"/>
      <c r="H20" s="21"/>
      <c r="I20" s="19"/>
      <c r="J20" s="20">
        <f t="shared" si="0"/>
        <v>0</v>
      </c>
      <c r="K20" s="62"/>
      <c r="L20" s="68"/>
      <c r="M20" s="19"/>
      <c r="N20" s="20">
        <f t="shared" si="1"/>
        <v>0</v>
      </c>
      <c r="O20" s="62"/>
      <c r="P20" s="68"/>
      <c r="Q20" s="50"/>
      <c r="R20" s="56"/>
      <c r="S20" s="21"/>
      <c r="T20" s="50"/>
      <c r="U20" s="20">
        <f t="shared" si="2"/>
        <v>0</v>
      </c>
      <c r="V20" s="21">
        <f t="shared" si="3"/>
        <v>0</v>
      </c>
      <c r="W20" s="107"/>
    </row>
    <row r="21" spans="1:23" s="13" customFormat="1" ht="16.5" customHeight="1" x14ac:dyDescent="0.15">
      <c r="A21" s="153">
        <v>14</v>
      </c>
      <c r="B21" s="154" t="s">
        <v>31</v>
      </c>
      <c r="C21" s="100"/>
      <c r="D21" s="101"/>
      <c r="E21" s="102"/>
      <c r="F21" s="100">
        <v>55</v>
      </c>
      <c r="G21" s="101">
        <v>65</v>
      </c>
      <c r="H21" s="102">
        <v>590</v>
      </c>
      <c r="I21" s="103">
        <v>2670</v>
      </c>
      <c r="J21" s="104">
        <f t="shared" si="0"/>
        <v>3380</v>
      </c>
      <c r="K21" s="105">
        <v>5246</v>
      </c>
      <c r="L21" s="106">
        <v>3484</v>
      </c>
      <c r="M21" s="103">
        <v>2970</v>
      </c>
      <c r="N21" s="104">
        <f t="shared" si="1"/>
        <v>11700</v>
      </c>
      <c r="O21" s="105">
        <v>2520</v>
      </c>
      <c r="P21" s="106"/>
      <c r="Q21" s="100"/>
      <c r="R21" s="101"/>
      <c r="S21" s="102"/>
      <c r="T21" s="100"/>
      <c r="U21" s="104">
        <f t="shared" si="2"/>
        <v>2520</v>
      </c>
      <c r="V21" s="102">
        <f t="shared" si="3"/>
        <v>17600</v>
      </c>
      <c r="W21" s="107"/>
    </row>
    <row r="22" spans="1:23" s="13" customFormat="1" ht="16.5" customHeight="1" x14ac:dyDescent="0.15">
      <c r="A22" s="12">
        <v>15</v>
      </c>
      <c r="B22" s="137" t="s">
        <v>32</v>
      </c>
      <c r="C22" s="138"/>
      <c r="D22" s="139"/>
      <c r="E22" s="140"/>
      <c r="F22" s="138"/>
      <c r="G22" s="139"/>
      <c r="H22" s="140"/>
      <c r="I22" s="141"/>
      <c r="J22" s="142">
        <f t="shared" si="0"/>
        <v>0</v>
      </c>
      <c r="K22" s="143"/>
      <c r="L22" s="144"/>
      <c r="M22" s="141"/>
      <c r="N22" s="142">
        <f t="shared" si="1"/>
        <v>0</v>
      </c>
      <c r="O22" s="143"/>
      <c r="P22" s="144"/>
      <c r="Q22" s="138"/>
      <c r="R22" s="139"/>
      <c r="S22" s="140"/>
      <c r="T22" s="138"/>
      <c r="U22" s="142">
        <f t="shared" si="2"/>
        <v>0</v>
      </c>
      <c r="V22" s="140">
        <f t="shared" si="3"/>
        <v>0</v>
      </c>
      <c r="W22" s="107"/>
    </row>
    <row r="23" spans="1:23" s="13" customFormat="1" ht="16.5" customHeight="1" x14ac:dyDescent="0.15">
      <c r="A23" s="12">
        <v>16</v>
      </c>
      <c r="B23" s="121" t="s">
        <v>33</v>
      </c>
      <c r="C23" s="50"/>
      <c r="D23" s="56"/>
      <c r="E23" s="21"/>
      <c r="F23" s="50"/>
      <c r="G23" s="56"/>
      <c r="H23" s="21"/>
      <c r="I23" s="19"/>
      <c r="J23" s="20">
        <f t="shared" si="0"/>
        <v>0</v>
      </c>
      <c r="K23" s="62"/>
      <c r="L23" s="68"/>
      <c r="M23" s="19"/>
      <c r="N23" s="20">
        <f t="shared" si="1"/>
        <v>0</v>
      </c>
      <c r="O23" s="62"/>
      <c r="P23" s="68"/>
      <c r="Q23" s="50"/>
      <c r="R23" s="56"/>
      <c r="S23" s="21"/>
      <c r="T23" s="50"/>
      <c r="U23" s="20">
        <f t="shared" si="2"/>
        <v>0</v>
      </c>
      <c r="V23" s="21">
        <f t="shared" si="3"/>
        <v>0</v>
      </c>
      <c r="W23" s="107"/>
    </row>
    <row r="24" spans="1:23" s="13" customFormat="1" ht="16.5" customHeight="1" x14ac:dyDescent="0.15">
      <c r="A24" s="12">
        <v>17</v>
      </c>
      <c r="B24" s="121" t="s">
        <v>34</v>
      </c>
      <c r="C24" s="50"/>
      <c r="D24" s="56"/>
      <c r="E24" s="21"/>
      <c r="F24" s="50"/>
      <c r="G24" s="56"/>
      <c r="H24" s="21"/>
      <c r="I24" s="19"/>
      <c r="J24" s="20">
        <f t="shared" si="0"/>
        <v>0</v>
      </c>
      <c r="K24" s="62"/>
      <c r="L24" s="68"/>
      <c r="M24" s="19"/>
      <c r="N24" s="20">
        <f t="shared" si="1"/>
        <v>0</v>
      </c>
      <c r="O24" s="62"/>
      <c r="P24" s="68"/>
      <c r="Q24" s="50"/>
      <c r="R24" s="56"/>
      <c r="S24" s="21"/>
      <c r="T24" s="50"/>
      <c r="U24" s="20">
        <f t="shared" si="2"/>
        <v>0</v>
      </c>
      <c r="V24" s="21">
        <f t="shared" si="3"/>
        <v>0</v>
      </c>
      <c r="W24" s="107"/>
    </row>
    <row r="25" spans="1:23" s="13" customFormat="1" ht="16.5" customHeight="1" x14ac:dyDescent="0.15">
      <c r="A25" s="12">
        <v>19</v>
      </c>
      <c r="B25" s="118" t="s">
        <v>88</v>
      </c>
      <c r="C25" s="50"/>
      <c r="D25" s="56"/>
      <c r="E25" s="21"/>
      <c r="F25" s="50"/>
      <c r="G25" s="56"/>
      <c r="H25" s="21"/>
      <c r="I25" s="19"/>
      <c r="J25" s="20">
        <f t="shared" si="0"/>
        <v>0</v>
      </c>
      <c r="K25" s="62"/>
      <c r="L25" s="68"/>
      <c r="M25" s="19"/>
      <c r="N25" s="20">
        <f t="shared" si="1"/>
        <v>0</v>
      </c>
      <c r="O25" s="62"/>
      <c r="P25" s="68"/>
      <c r="Q25" s="50"/>
      <c r="R25" s="56"/>
      <c r="S25" s="21"/>
      <c r="T25" s="50"/>
      <c r="U25" s="20">
        <f t="shared" si="2"/>
        <v>0</v>
      </c>
      <c r="V25" s="21">
        <f t="shared" si="3"/>
        <v>0</v>
      </c>
      <c r="W25" s="107"/>
    </row>
    <row r="26" spans="1:23" s="13" customFormat="1" ht="16.5" customHeight="1" x14ac:dyDescent="0.15">
      <c r="A26" s="12">
        <v>18</v>
      </c>
      <c r="B26" s="118" t="s">
        <v>89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/>
      <c r="L26" s="68"/>
      <c r="M26" s="19"/>
      <c r="N26" s="20">
        <f t="shared" si="1"/>
        <v>0</v>
      </c>
      <c r="O26" s="62"/>
      <c r="P26" s="68"/>
      <c r="Q26" s="50"/>
      <c r="R26" s="56"/>
      <c r="S26" s="21"/>
      <c r="T26" s="50"/>
      <c r="U26" s="20">
        <f t="shared" si="2"/>
        <v>0</v>
      </c>
      <c r="V26" s="21">
        <f t="shared" si="3"/>
        <v>0</v>
      </c>
      <c r="W26" s="107"/>
    </row>
    <row r="27" spans="1:23" s="13" customFormat="1" ht="16.5" customHeight="1" x14ac:dyDescent="0.15">
      <c r="A27" s="12">
        <v>18</v>
      </c>
      <c r="B27" s="118" t="s">
        <v>90</v>
      </c>
      <c r="C27" s="50"/>
      <c r="D27" s="56"/>
      <c r="E27" s="21"/>
      <c r="F27" s="50"/>
      <c r="G27" s="56"/>
      <c r="H27" s="21"/>
      <c r="I27" s="19"/>
      <c r="J27" s="20">
        <f t="shared" si="0"/>
        <v>0</v>
      </c>
      <c r="K27" s="62"/>
      <c r="L27" s="68"/>
      <c r="M27" s="19"/>
      <c r="N27" s="20">
        <f t="shared" si="1"/>
        <v>0</v>
      </c>
      <c r="O27" s="62"/>
      <c r="P27" s="68"/>
      <c r="Q27" s="50"/>
      <c r="R27" s="56"/>
      <c r="S27" s="21"/>
      <c r="T27" s="50"/>
      <c r="U27" s="20">
        <f t="shared" si="2"/>
        <v>0</v>
      </c>
      <c r="V27" s="21">
        <f t="shared" si="3"/>
        <v>0</v>
      </c>
      <c r="W27" s="107"/>
    </row>
    <row r="28" spans="1:23" s="13" customFormat="1" ht="16.5" customHeight="1" x14ac:dyDescent="0.15">
      <c r="A28" s="153">
        <v>20</v>
      </c>
      <c r="B28" s="154" t="s">
        <v>85</v>
      </c>
      <c r="C28" s="100"/>
      <c r="D28" s="101"/>
      <c r="E28" s="102"/>
      <c r="F28" s="100"/>
      <c r="G28" s="101"/>
      <c r="H28" s="102"/>
      <c r="I28" s="103"/>
      <c r="J28" s="104">
        <f t="shared" si="0"/>
        <v>0</v>
      </c>
      <c r="K28" s="105"/>
      <c r="L28" s="106"/>
      <c r="M28" s="103"/>
      <c r="N28" s="104">
        <f t="shared" si="1"/>
        <v>0</v>
      </c>
      <c r="O28" s="105"/>
      <c r="P28" s="106"/>
      <c r="Q28" s="100"/>
      <c r="R28" s="101"/>
      <c r="S28" s="102"/>
      <c r="T28" s="100"/>
      <c r="U28" s="104">
        <f t="shared" si="2"/>
        <v>0</v>
      </c>
      <c r="V28" s="102">
        <f t="shared" si="3"/>
        <v>0</v>
      </c>
      <c r="W28" s="107"/>
    </row>
    <row r="29" spans="1:23" s="13" customFormat="1" ht="16.5" customHeight="1" x14ac:dyDescent="0.15">
      <c r="A29" s="12">
        <v>21</v>
      </c>
      <c r="B29" s="137" t="s">
        <v>35</v>
      </c>
      <c r="C29" s="138"/>
      <c r="D29" s="139"/>
      <c r="E29" s="140"/>
      <c r="F29" s="138"/>
      <c r="G29" s="139"/>
      <c r="H29" s="140"/>
      <c r="I29" s="141"/>
      <c r="J29" s="142">
        <f t="shared" si="0"/>
        <v>0</v>
      </c>
      <c r="K29" s="143"/>
      <c r="L29" s="144"/>
      <c r="M29" s="141"/>
      <c r="N29" s="142">
        <f t="shared" si="1"/>
        <v>0</v>
      </c>
      <c r="O29" s="143"/>
      <c r="P29" s="144"/>
      <c r="Q29" s="138"/>
      <c r="R29" s="139"/>
      <c r="S29" s="140"/>
      <c r="T29" s="138"/>
      <c r="U29" s="142">
        <f t="shared" si="2"/>
        <v>0</v>
      </c>
      <c r="V29" s="140">
        <f t="shared" si="3"/>
        <v>0</v>
      </c>
      <c r="W29" s="107"/>
    </row>
    <row r="30" spans="1:23" s="13" customFormat="1" ht="16.5" customHeight="1" x14ac:dyDescent="0.15">
      <c r="A30" s="12">
        <v>22</v>
      </c>
      <c r="B30" s="121" t="s">
        <v>36</v>
      </c>
      <c r="C30" s="50"/>
      <c r="D30" s="56"/>
      <c r="E30" s="21"/>
      <c r="F30" s="50"/>
      <c r="G30" s="56"/>
      <c r="H30" s="21"/>
      <c r="I30" s="19"/>
      <c r="J30" s="20">
        <f t="shared" si="0"/>
        <v>0</v>
      </c>
      <c r="K30" s="62"/>
      <c r="L30" s="68"/>
      <c r="M30" s="19"/>
      <c r="N30" s="20">
        <f t="shared" si="1"/>
        <v>0</v>
      </c>
      <c r="O30" s="62"/>
      <c r="P30" s="68"/>
      <c r="Q30" s="50"/>
      <c r="R30" s="56"/>
      <c r="S30" s="21"/>
      <c r="T30" s="50"/>
      <c r="U30" s="20">
        <f t="shared" si="2"/>
        <v>0</v>
      </c>
      <c r="V30" s="21">
        <f t="shared" si="3"/>
        <v>0</v>
      </c>
      <c r="W30" s="107"/>
    </row>
    <row r="31" spans="1:23" s="13" customFormat="1" ht="16.5" customHeight="1" x14ac:dyDescent="0.15">
      <c r="A31" s="12">
        <v>23</v>
      </c>
      <c r="B31" s="121" t="s">
        <v>37</v>
      </c>
      <c r="C31" s="50"/>
      <c r="D31" s="56"/>
      <c r="E31" s="21">
        <v>457</v>
      </c>
      <c r="F31" s="50">
        <v>821</v>
      </c>
      <c r="G31" s="56">
        <v>1077</v>
      </c>
      <c r="H31" s="21">
        <v>1482</v>
      </c>
      <c r="I31" s="19">
        <v>3937</v>
      </c>
      <c r="J31" s="20">
        <f t="shared" si="0"/>
        <v>7774</v>
      </c>
      <c r="K31" s="62">
        <v>2753</v>
      </c>
      <c r="L31" s="68">
        <v>1067</v>
      </c>
      <c r="M31" s="19">
        <v>2257</v>
      </c>
      <c r="N31" s="20">
        <f t="shared" si="1"/>
        <v>6077</v>
      </c>
      <c r="O31" s="62">
        <v>249</v>
      </c>
      <c r="P31" s="68"/>
      <c r="Q31" s="50"/>
      <c r="R31" s="56"/>
      <c r="S31" s="21"/>
      <c r="T31" s="50"/>
      <c r="U31" s="20">
        <f t="shared" si="2"/>
        <v>249</v>
      </c>
      <c r="V31" s="21">
        <f t="shared" si="3"/>
        <v>14100</v>
      </c>
      <c r="W31" s="107"/>
    </row>
    <row r="32" spans="1:23" s="13" customFormat="1" ht="16.5" customHeight="1" x14ac:dyDescent="0.15">
      <c r="A32" s="12">
        <v>24</v>
      </c>
      <c r="B32" s="121" t="s">
        <v>38</v>
      </c>
      <c r="C32" s="50"/>
      <c r="D32" s="56"/>
      <c r="E32" s="21"/>
      <c r="F32" s="50"/>
      <c r="G32" s="56"/>
      <c r="H32" s="21"/>
      <c r="I32" s="19"/>
      <c r="J32" s="20">
        <f>SUM(C32:I32)</f>
        <v>0</v>
      </c>
      <c r="K32" s="62">
        <v>637</v>
      </c>
      <c r="L32" s="68">
        <v>1578</v>
      </c>
      <c r="M32" s="19">
        <v>3378</v>
      </c>
      <c r="N32" s="20">
        <f>SUM(K32:M32)</f>
        <v>5593</v>
      </c>
      <c r="O32" s="62">
        <v>698</v>
      </c>
      <c r="P32" s="68">
        <v>509</v>
      </c>
      <c r="Q32" s="50"/>
      <c r="R32" s="56"/>
      <c r="S32" s="21"/>
      <c r="T32" s="50"/>
      <c r="U32" s="20">
        <f t="shared" si="2"/>
        <v>1207</v>
      </c>
      <c r="V32" s="21">
        <f t="shared" si="3"/>
        <v>6800</v>
      </c>
      <c r="W32" s="107"/>
    </row>
    <row r="33" spans="1:23" s="13" customFormat="1" ht="16.5" customHeight="1" x14ac:dyDescent="0.15">
      <c r="A33" s="12">
        <v>25</v>
      </c>
      <c r="B33" s="121" t="s">
        <v>39</v>
      </c>
      <c r="C33" s="50"/>
      <c r="D33" s="56"/>
      <c r="E33" s="21"/>
      <c r="F33" s="50">
        <v>473</v>
      </c>
      <c r="G33" s="56">
        <v>2189</v>
      </c>
      <c r="H33" s="21">
        <v>4183</v>
      </c>
      <c r="I33" s="19">
        <v>5832</v>
      </c>
      <c r="J33" s="20">
        <f>SUM(C33:I33)</f>
        <v>12677</v>
      </c>
      <c r="K33" s="62">
        <v>6078</v>
      </c>
      <c r="L33" s="68">
        <v>3087</v>
      </c>
      <c r="M33" s="19">
        <v>2258</v>
      </c>
      <c r="N33" s="20">
        <f>SUM(K33:M33)</f>
        <v>11423</v>
      </c>
      <c r="O33" s="62"/>
      <c r="P33" s="68"/>
      <c r="Q33" s="50"/>
      <c r="R33" s="56"/>
      <c r="S33" s="21"/>
      <c r="T33" s="50"/>
      <c r="U33" s="20">
        <f t="shared" si="2"/>
        <v>0</v>
      </c>
      <c r="V33" s="21">
        <f t="shared" si="3"/>
        <v>24100</v>
      </c>
      <c r="W33" s="107"/>
    </row>
    <row r="34" spans="1:23" s="13" customFormat="1" ht="16.5" customHeight="1" x14ac:dyDescent="0.15">
      <c r="A34" s="12">
        <v>26</v>
      </c>
      <c r="B34" s="129" t="s">
        <v>40</v>
      </c>
      <c r="C34" s="130"/>
      <c r="D34" s="131"/>
      <c r="E34" s="132"/>
      <c r="F34" s="130"/>
      <c r="G34" s="131"/>
      <c r="H34" s="132"/>
      <c r="I34" s="133"/>
      <c r="J34" s="134">
        <f t="shared" si="0"/>
        <v>0</v>
      </c>
      <c r="K34" s="135"/>
      <c r="L34" s="136">
        <v>980</v>
      </c>
      <c r="M34" s="133">
        <v>2125</v>
      </c>
      <c r="N34" s="134">
        <v>1795</v>
      </c>
      <c r="O34" s="135"/>
      <c r="P34" s="136"/>
      <c r="Q34" s="130"/>
      <c r="R34" s="131"/>
      <c r="S34" s="132"/>
      <c r="T34" s="130"/>
      <c r="U34" s="134">
        <f t="shared" si="2"/>
        <v>0</v>
      </c>
      <c r="V34" s="132">
        <f t="shared" si="3"/>
        <v>1795</v>
      </c>
      <c r="W34" s="107"/>
    </row>
    <row r="35" spans="1:23" s="13" customFormat="1" ht="16.5" customHeight="1" x14ac:dyDescent="0.15">
      <c r="A35" s="12">
        <v>27</v>
      </c>
      <c r="B35" s="146" t="s">
        <v>41</v>
      </c>
      <c r="C35" s="147"/>
      <c r="D35" s="148"/>
      <c r="E35" s="149"/>
      <c r="F35" s="147">
        <v>87</v>
      </c>
      <c r="G35" s="148">
        <v>543</v>
      </c>
      <c r="H35" s="149">
        <v>1464</v>
      </c>
      <c r="I35" s="150">
        <v>955</v>
      </c>
      <c r="J35" s="92">
        <f t="shared" si="0"/>
        <v>3049</v>
      </c>
      <c r="K35" s="151">
        <v>748</v>
      </c>
      <c r="L35" s="152">
        <v>803</v>
      </c>
      <c r="M35" s="150">
        <v>560</v>
      </c>
      <c r="N35" s="92">
        <f t="shared" si="1"/>
        <v>2111</v>
      </c>
      <c r="O35" s="151">
        <v>140</v>
      </c>
      <c r="P35" s="152"/>
      <c r="Q35" s="147"/>
      <c r="R35" s="148"/>
      <c r="S35" s="149"/>
      <c r="T35" s="147"/>
      <c r="U35" s="92">
        <f t="shared" si="2"/>
        <v>140</v>
      </c>
      <c r="V35" s="149">
        <f t="shared" si="3"/>
        <v>5300</v>
      </c>
      <c r="W35" s="107"/>
    </row>
    <row r="36" spans="1:23" s="13" customFormat="1" ht="16.5" customHeight="1" x14ac:dyDescent="0.15">
      <c r="A36" s="12">
        <v>28</v>
      </c>
      <c r="B36" s="121" t="s">
        <v>42</v>
      </c>
      <c r="C36" s="50"/>
      <c r="D36" s="56"/>
      <c r="E36" s="21"/>
      <c r="F36" s="50"/>
      <c r="G36" s="56"/>
      <c r="H36" s="21"/>
      <c r="I36" s="19">
        <v>1600</v>
      </c>
      <c r="J36" s="20">
        <f t="shared" si="0"/>
        <v>1600</v>
      </c>
      <c r="K36" s="62">
        <v>558</v>
      </c>
      <c r="L36" s="68">
        <v>445</v>
      </c>
      <c r="M36" s="19">
        <v>1962</v>
      </c>
      <c r="N36" s="20">
        <f t="shared" si="1"/>
        <v>2965</v>
      </c>
      <c r="O36" s="62">
        <v>335</v>
      </c>
      <c r="P36" s="68"/>
      <c r="Q36" s="50"/>
      <c r="R36" s="56"/>
      <c r="S36" s="21"/>
      <c r="T36" s="50"/>
      <c r="U36" s="20">
        <f t="shared" si="2"/>
        <v>335</v>
      </c>
      <c r="V36" s="21">
        <f t="shared" si="3"/>
        <v>4900</v>
      </c>
      <c r="W36" s="107"/>
    </row>
    <row r="37" spans="1:23" s="13" customFormat="1" ht="16.5" customHeight="1" x14ac:dyDescent="0.15">
      <c r="A37" s="12">
        <v>29</v>
      </c>
      <c r="B37" s="202" t="s">
        <v>43</v>
      </c>
      <c r="C37" s="203"/>
      <c r="D37" s="204"/>
      <c r="E37" s="205"/>
      <c r="F37" s="203"/>
      <c r="G37" s="204"/>
      <c r="H37" s="205">
        <v>137</v>
      </c>
      <c r="I37" s="206">
        <v>254</v>
      </c>
      <c r="J37" s="207">
        <f t="shared" si="0"/>
        <v>391</v>
      </c>
      <c r="K37" s="208">
        <v>537</v>
      </c>
      <c r="L37" s="209">
        <v>157</v>
      </c>
      <c r="M37" s="206">
        <v>1409</v>
      </c>
      <c r="N37" s="207">
        <f t="shared" si="1"/>
        <v>2103</v>
      </c>
      <c r="O37" s="208">
        <v>1310</v>
      </c>
      <c r="P37" s="209">
        <v>296</v>
      </c>
      <c r="Q37" s="203"/>
      <c r="R37" s="204"/>
      <c r="S37" s="205"/>
      <c r="T37" s="203"/>
      <c r="U37" s="207">
        <f t="shared" si="2"/>
        <v>1606</v>
      </c>
      <c r="V37" s="205">
        <f t="shared" si="3"/>
        <v>4100</v>
      </c>
      <c r="W37" s="107"/>
    </row>
    <row r="38" spans="1:23" s="13" customFormat="1" ht="16.5" customHeight="1" x14ac:dyDescent="0.15">
      <c r="A38" s="12">
        <v>30</v>
      </c>
      <c r="B38" s="121" t="s">
        <v>44</v>
      </c>
      <c r="C38" s="50"/>
      <c r="D38" s="56"/>
      <c r="E38" s="21"/>
      <c r="F38" s="50">
        <v>400</v>
      </c>
      <c r="G38" s="56">
        <v>2375</v>
      </c>
      <c r="H38" s="21">
        <v>2685</v>
      </c>
      <c r="I38" s="19">
        <v>1440</v>
      </c>
      <c r="J38" s="20">
        <f t="shared" si="0"/>
        <v>6900</v>
      </c>
      <c r="K38" s="62">
        <v>826</v>
      </c>
      <c r="L38" s="68">
        <v>1090</v>
      </c>
      <c r="M38" s="19">
        <v>5180</v>
      </c>
      <c r="N38" s="20">
        <f t="shared" si="1"/>
        <v>7096</v>
      </c>
      <c r="O38" s="62">
        <v>4327</v>
      </c>
      <c r="P38" s="68">
        <v>580</v>
      </c>
      <c r="Q38" s="50">
        <v>497</v>
      </c>
      <c r="R38" s="56"/>
      <c r="S38" s="21"/>
      <c r="T38" s="50"/>
      <c r="U38" s="20">
        <f t="shared" si="2"/>
        <v>5404</v>
      </c>
      <c r="V38" s="21">
        <f t="shared" si="3"/>
        <v>19400</v>
      </c>
      <c r="W38" s="107"/>
    </row>
    <row r="39" spans="1:23" s="13" customFormat="1" ht="16.5" customHeight="1" x14ac:dyDescent="0.15">
      <c r="A39" s="12">
        <v>31</v>
      </c>
      <c r="B39" s="122" t="s">
        <v>45</v>
      </c>
      <c r="C39" s="51"/>
      <c r="D39" s="57"/>
      <c r="E39" s="27"/>
      <c r="F39" s="51">
        <v>230</v>
      </c>
      <c r="G39" s="57">
        <v>1141</v>
      </c>
      <c r="H39" s="27">
        <v>2923</v>
      </c>
      <c r="I39" s="25">
        <v>5420</v>
      </c>
      <c r="J39" s="26">
        <f t="shared" si="0"/>
        <v>9714</v>
      </c>
      <c r="K39" s="63">
        <v>5299</v>
      </c>
      <c r="L39" s="69">
        <v>4717</v>
      </c>
      <c r="M39" s="25">
        <v>6270</v>
      </c>
      <c r="N39" s="26">
        <f t="shared" si="1"/>
        <v>16286</v>
      </c>
      <c r="O39" s="63"/>
      <c r="P39" s="69"/>
      <c r="Q39" s="51"/>
      <c r="R39" s="57"/>
      <c r="S39" s="27"/>
      <c r="T39" s="51"/>
      <c r="U39" s="26">
        <f t="shared" si="2"/>
        <v>0</v>
      </c>
      <c r="V39" s="27">
        <f t="shared" si="3"/>
        <v>26000</v>
      </c>
      <c r="W39" s="107"/>
    </row>
    <row r="40" spans="1:23" s="22" customFormat="1" ht="16.5" customHeight="1" x14ac:dyDescent="0.15">
      <c r="A40" s="28"/>
      <c r="B40" s="127" t="s">
        <v>95</v>
      </c>
      <c r="C40" s="52">
        <f t="shared" ref="C40:I40" si="4">SUM(C7:C39)</f>
        <v>293</v>
      </c>
      <c r="D40" s="58">
        <f t="shared" si="4"/>
        <v>1098</v>
      </c>
      <c r="E40" s="32">
        <f t="shared" si="4"/>
        <v>3807</v>
      </c>
      <c r="F40" s="52">
        <f t="shared" si="4"/>
        <v>9567</v>
      </c>
      <c r="G40" s="58">
        <f t="shared" si="4"/>
        <v>14583</v>
      </c>
      <c r="H40" s="32">
        <f t="shared" si="4"/>
        <v>23970</v>
      </c>
      <c r="I40" s="30">
        <f t="shared" si="4"/>
        <v>31368</v>
      </c>
      <c r="J40" s="31">
        <f t="shared" si="0"/>
        <v>84686</v>
      </c>
      <c r="K40" s="64">
        <f>SUM(K7:K39)</f>
        <v>34884</v>
      </c>
      <c r="L40" s="70">
        <f>SUM(L7:L39)</f>
        <v>35417</v>
      </c>
      <c r="M40" s="30">
        <f>SUM(M7:M39)</f>
        <v>50265</v>
      </c>
      <c r="N40" s="31">
        <f t="shared" si="1"/>
        <v>120566</v>
      </c>
      <c r="O40" s="64">
        <f t="shared" ref="O40:T40" si="5">SUM(O7:O39)</f>
        <v>23176</v>
      </c>
      <c r="P40" s="70">
        <f t="shared" si="5"/>
        <v>3580</v>
      </c>
      <c r="Q40" s="52">
        <f t="shared" si="5"/>
        <v>497</v>
      </c>
      <c r="R40" s="58">
        <f t="shared" si="5"/>
        <v>0</v>
      </c>
      <c r="S40" s="32">
        <f t="shared" si="5"/>
        <v>0</v>
      </c>
      <c r="T40" s="52">
        <f t="shared" si="5"/>
        <v>0</v>
      </c>
      <c r="U40" s="31">
        <f t="shared" si="2"/>
        <v>27253</v>
      </c>
      <c r="V40" s="32">
        <f t="shared" si="3"/>
        <v>232505</v>
      </c>
      <c r="W40" s="108"/>
    </row>
    <row r="41" spans="1:23" s="37" customFormat="1" ht="16.5" customHeight="1" thickBot="1" x14ac:dyDescent="0.2">
      <c r="A41" s="12"/>
      <c r="B41" s="125" t="s">
        <v>51</v>
      </c>
      <c r="C41" s="53"/>
      <c r="D41" s="59"/>
      <c r="E41" s="36"/>
      <c r="F41" s="53">
        <v>163</v>
      </c>
      <c r="G41" s="59">
        <v>582</v>
      </c>
      <c r="H41" s="36">
        <v>772</v>
      </c>
      <c r="I41" s="34">
        <v>347</v>
      </c>
      <c r="J41" s="35">
        <f t="shared" si="0"/>
        <v>1864</v>
      </c>
      <c r="K41" s="65">
        <v>160</v>
      </c>
      <c r="L41" s="71">
        <v>54</v>
      </c>
      <c r="M41" s="34">
        <v>24</v>
      </c>
      <c r="N41" s="35">
        <f t="shared" si="1"/>
        <v>238</v>
      </c>
      <c r="O41" s="65"/>
      <c r="P41" s="71"/>
      <c r="Q41" s="53"/>
      <c r="R41" s="59"/>
      <c r="S41" s="36"/>
      <c r="T41" s="53"/>
      <c r="U41" s="35">
        <f t="shared" si="2"/>
        <v>0</v>
      </c>
      <c r="V41" s="36">
        <f t="shared" si="3"/>
        <v>2102</v>
      </c>
      <c r="W41" s="155"/>
    </row>
    <row r="42" spans="1:23" s="22" customFormat="1" ht="16.5" customHeight="1" x14ac:dyDescent="0.15">
      <c r="A42" s="28"/>
      <c r="B42" s="126" t="s">
        <v>94</v>
      </c>
      <c r="C42" s="54">
        <f t="shared" ref="C42:V42" si="6">+C41+C40</f>
        <v>293</v>
      </c>
      <c r="D42" s="60">
        <f t="shared" si="6"/>
        <v>1098</v>
      </c>
      <c r="E42" s="41">
        <f t="shared" si="6"/>
        <v>3807</v>
      </c>
      <c r="F42" s="54">
        <f t="shared" si="6"/>
        <v>9730</v>
      </c>
      <c r="G42" s="60">
        <f t="shared" si="6"/>
        <v>15165</v>
      </c>
      <c r="H42" s="41">
        <f t="shared" si="6"/>
        <v>24742</v>
      </c>
      <c r="I42" s="39">
        <f t="shared" si="6"/>
        <v>31715</v>
      </c>
      <c r="J42" s="40">
        <f t="shared" si="6"/>
        <v>86550</v>
      </c>
      <c r="K42" s="66">
        <f t="shared" si="6"/>
        <v>35044</v>
      </c>
      <c r="L42" s="72">
        <f t="shared" si="6"/>
        <v>35471</v>
      </c>
      <c r="M42" s="39">
        <f t="shared" si="6"/>
        <v>50289</v>
      </c>
      <c r="N42" s="40">
        <f t="shared" si="6"/>
        <v>120804</v>
      </c>
      <c r="O42" s="66">
        <f t="shared" si="6"/>
        <v>23176</v>
      </c>
      <c r="P42" s="72">
        <f t="shared" si="6"/>
        <v>3580</v>
      </c>
      <c r="Q42" s="54">
        <f t="shared" si="6"/>
        <v>497</v>
      </c>
      <c r="R42" s="60">
        <f t="shared" si="6"/>
        <v>0</v>
      </c>
      <c r="S42" s="41">
        <f t="shared" si="6"/>
        <v>0</v>
      </c>
      <c r="T42" s="54">
        <f t="shared" si="6"/>
        <v>0</v>
      </c>
      <c r="U42" s="40">
        <f t="shared" si="6"/>
        <v>27253</v>
      </c>
      <c r="V42" s="41">
        <f t="shared" si="6"/>
        <v>234607</v>
      </c>
      <c r="W42" s="108"/>
    </row>
    <row r="43" spans="1:23" x14ac:dyDescent="0.15">
      <c r="W43" s="110"/>
    </row>
  </sheetData>
  <mergeCells count="15">
    <mergeCell ref="B2:V2"/>
    <mergeCell ref="U3:V3"/>
    <mergeCell ref="Q5:S5"/>
    <mergeCell ref="U5:U6"/>
    <mergeCell ref="O4:U4"/>
    <mergeCell ref="K5:L5"/>
    <mergeCell ref="N5:N6"/>
    <mergeCell ref="K4:N4"/>
    <mergeCell ref="C4:J4"/>
    <mergeCell ref="O5:P5"/>
    <mergeCell ref="C5:E5"/>
    <mergeCell ref="F5:H5"/>
    <mergeCell ref="J5:J6"/>
    <mergeCell ref="V4:V6"/>
    <mergeCell ref="B4:B6"/>
  </mergeCells>
  <phoneticPr fontId="2"/>
  <pageMargins left="0.46" right="0.18" top="0.7" bottom="0.18" header="0.21" footer="0.26"/>
  <pageSetup paperSize="9" scale="83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/>
  <dimension ref="A1:W43"/>
  <sheetViews>
    <sheetView showZeros="0"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21" sqref="B21"/>
    </sheetView>
  </sheetViews>
  <sheetFormatPr defaultRowHeight="13.5" x14ac:dyDescent="0.15"/>
  <cols>
    <col min="1" max="1" width="5.25" customWidth="1"/>
    <col min="2" max="2" width="14.125" style="123" customWidth="1"/>
    <col min="3" max="4" width="5.5" customWidth="1"/>
    <col min="5" max="5" width="7.125" customWidth="1"/>
    <col min="6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0" width="6.125" customWidth="1"/>
    <col min="21" max="22" width="8.625" customWidth="1"/>
  </cols>
  <sheetData>
    <row r="1" spans="1:23" ht="17.25" x14ac:dyDescent="0.2">
      <c r="B1" s="119" t="s">
        <v>49</v>
      </c>
    </row>
    <row r="2" spans="1:23" ht="20.100000000000001" customHeight="1" x14ac:dyDescent="0.2">
      <c r="B2" s="577" t="s">
        <v>87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</row>
    <row r="3" spans="1:23" ht="20.100000000000001" customHeight="1" x14ac:dyDescent="0.15">
      <c r="A3" s="11"/>
      <c r="B3" s="1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44" t="s">
        <v>1</v>
      </c>
      <c r="V3" s="544"/>
    </row>
    <row r="4" spans="1:23" s="13" customFormat="1" ht="17.25" customHeight="1" x14ac:dyDescent="0.15">
      <c r="A4" s="12"/>
      <c r="B4" s="545" t="s">
        <v>96</v>
      </c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3"/>
      <c r="V4" s="554" t="s">
        <v>17</v>
      </c>
    </row>
    <row r="5" spans="1:23" s="13" customFormat="1" ht="17.25" customHeight="1" x14ac:dyDescent="0.15">
      <c r="A5" s="12"/>
      <c r="B5" s="546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124" t="s">
        <v>93</v>
      </c>
      <c r="U5" s="557" t="s">
        <v>48</v>
      </c>
      <c r="V5" s="554"/>
    </row>
    <row r="6" spans="1:23" s="13" customFormat="1" ht="17.25" customHeight="1" x14ac:dyDescent="0.15">
      <c r="A6" s="12"/>
      <c r="B6" s="547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557"/>
      <c r="V6" s="554"/>
    </row>
    <row r="7" spans="1:23" s="13" customFormat="1" ht="16.5" customHeight="1" x14ac:dyDescent="0.15">
      <c r="A7" s="12">
        <v>1</v>
      </c>
      <c r="B7" s="128" t="s">
        <v>18</v>
      </c>
      <c r="C7" s="49"/>
      <c r="D7" s="55"/>
      <c r="E7" s="17"/>
      <c r="F7" s="49">
        <v>443</v>
      </c>
      <c r="G7" s="55">
        <v>596</v>
      </c>
      <c r="H7" s="17">
        <v>608</v>
      </c>
      <c r="I7" s="15">
        <v>153</v>
      </c>
      <c r="J7" s="16">
        <f t="shared" ref="J7:J33" si="0">SUM(C7:I7)</f>
        <v>1800</v>
      </c>
      <c r="K7" s="61"/>
      <c r="L7" s="67"/>
      <c r="M7" s="15"/>
      <c r="N7" s="16">
        <f t="shared" ref="N7:N41" si="1">SUM(K7:M7)</f>
        <v>0</v>
      </c>
      <c r="O7" s="61"/>
      <c r="P7" s="67"/>
      <c r="Q7" s="49"/>
      <c r="R7" s="55"/>
      <c r="S7" s="17"/>
      <c r="T7" s="49"/>
      <c r="U7" s="16">
        <f t="shared" ref="U7:U41" si="2">SUM(O7:T7)</f>
        <v>0</v>
      </c>
      <c r="V7" s="17">
        <f t="shared" ref="V7:V41" si="3">+J7+N7+U7</f>
        <v>1800</v>
      </c>
      <c r="W7" s="107"/>
    </row>
    <row r="8" spans="1:23" s="13" customFormat="1" ht="16.5" customHeight="1" x14ac:dyDescent="0.15">
      <c r="A8" s="12">
        <v>2</v>
      </c>
      <c r="B8" s="121" t="s">
        <v>19</v>
      </c>
      <c r="C8" s="50"/>
      <c r="D8" s="56"/>
      <c r="E8" s="21">
        <v>300</v>
      </c>
      <c r="F8" s="50">
        <v>1124</v>
      </c>
      <c r="G8" s="56">
        <v>1751</v>
      </c>
      <c r="H8" s="21">
        <v>2303</v>
      </c>
      <c r="I8" s="19">
        <v>1633</v>
      </c>
      <c r="J8" s="20">
        <f t="shared" si="0"/>
        <v>7111</v>
      </c>
      <c r="K8" s="62">
        <v>889</v>
      </c>
      <c r="L8" s="68"/>
      <c r="M8" s="19"/>
      <c r="N8" s="20">
        <f t="shared" si="1"/>
        <v>889</v>
      </c>
      <c r="O8" s="62"/>
      <c r="P8" s="68"/>
      <c r="Q8" s="50"/>
      <c r="R8" s="56"/>
      <c r="S8" s="21"/>
      <c r="T8" s="50"/>
      <c r="U8" s="20">
        <f t="shared" si="2"/>
        <v>0</v>
      </c>
      <c r="V8" s="21">
        <f t="shared" si="3"/>
        <v>8000</v>
      </c>
      <c r="W8" s="107"/>
    </row>
    <row r="9" spans="1:23" s="13" customFormat="1" ht="16.5" customHeight="1" x14ac:dyDescent="0.15">
      <c r="A9" s="12">
        <v>3</v>
      </c>
      <c r="B9" s="121" t="s">
        <v>20</v>
      </c>
      <c r="C9" s="50"/>
      <c r="D9" s="56"/>
      <c r="E9" s="21"/>
      <c r="F9" s="50"/>
      <c r="G9" s="56">
        <v>411</v>
      </c>
      <c r="H9" s="21">
        <v>589</v>
      </c>
      <c r="I9" s="19"/>
      <c r="J9" s="20">
        <f t="shared" si="0"/>
        <v>1000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20">
        <f t="shared" si="2"/>
        <v>0</v>
      </c>
      <c r="V9" s="21">
        <f t="shared" si="3"/>
        <v>1000</v>
      </c>
      <c r="W9" s="107"/>
    </row>
    <row r="10" spans="1:23" s="13" customFormat="1" ht="16.5" customHeight="1" x14ac:dyDescent="0.15">
      <c r="A10" s="12">
        <v>4</v>
      </c>
      <c r="B10" s="121" t="s">
        <v>21</v>
      </c>
      <c r="C10" s="50"/>
      <c r="D10" s="56"/>
      <c r="E10" s="21"/>
      <c r="F10" s="50">
        <v>17</v>
      </c>
      <c r="G10" s="56">
        <v>392</v>
      </c>
      <c r="H10" s="21">
        <v>2466</v>
      </c>
      <c r="I10" s="19">
        <v>2173</v>
      </c>
      <c r="J10" s="20">
        <f t="shared" si="0"/>
        <v>5048</v>
      </c>
      <c r="K10" s="62">
        <v>4381</v>
      </c>
      <c r="L10" s="68">
        <f>4871-1400</f>
        <v>3471</v>
      </c>
      <c r="M10" s="19">
        <f>5406-2800</f>
        <v>2606</v>
      </c>
      <c r="N10" s="20">
        <f t="shared" si="1"/>
        <v>10458</v>
      </c>
      <c r="O10" s="62">
        <v>5394</v>
      </c>
      <c r="P10" s="68">
        <v>3200</v>
      </c>
      <c r="Q10" s="50"/>
      <c r="R10" s="56"/>
      <c r="S10" s="21"/>
      <c r="T10" s="50"/>
      <c r="U10" s="20">
        <f t="shared" si="2"/>
        <v>8594</v>
      </c>
      <c r="V10" s="21">
        <f t="shared" si="3"/>
        <v>24100</v>
      </c>
      <c r="W10" s="107"/>
    </row>
    <row r="11" spans="1:23" s="13" customFormat="1" ht="16.5" customHeight="1" x14ac:dyDescent="0.15">
      <c r="A11" s="12">
        <v>5</v>
      </c>
      <c r="B11" s="121" t="s">
        <v>91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/>
      <c r="L11" s="68">
        <v>1400</v>
      </c>
      <c r="M11" s="19">
        <v>2800</v>
      </c>
      <c r="N11" s="20">
        <f t="shared" si="1"/>
        <v>4200</v>
      </c>
      <c r="O11" s="62"/>
      <c r="P11" s="68"/>
      <c r="Q11" s="50"/>
      <c r="R11" s="56"/>
      <c r="S11" s="21"/>
      <c r="T11" s="50"/>
      <c r="U11" s="20">
        <f t="shared" si="2"/>
        <v>0</v>
      </c>
      <c r="V11" s="21">
        <f t="shared" si="3"/>
        <v>4200</v>
      </c>
      <c r="W11" s="107"/>
    </row>
    <row r="12" spans="1:23" s="13" customFormat="1" ht="16.5" customHeight="1" x14ac:dyDescent="0.15">
      <c r="A12" s="12"/>
      <c r="B12" s="121" t="s">
        <v>92</v>
      </c>
      <c r="C12" s="50"/>
      <c r="D12" s="56"/>
      <c r="E12" s="21"/>
      <c r="F12" s="50"/>
      <c r="G12" s="56"/>
      <c r="H12" s="21">
        <v>1500</v>
      </c>
      <c r="I12" s="19"/>
      <c r="J12" s="20">
        <f t="shared" si="0"/>
        <v>1500</v>
      </c>
      <c r="K12" s="62"/>
      <c r="L12" s="68"/>
      <c r="M12" s="19"/>
      <c r="N12" s="20">
        <f t="shared" si="1"/>
        <v>0</v>
      </c>
      <c r="O12" s="62"/>
      <c r="P12" s="68"/>
      <c r="Q12" s="50"/>
      <c r="R12" s="56"/>
      <c r="S12" s="21"/>
      <c r="T12" s="50"/>
      <c r="U12" s="20">
        <f t="shared" si="2"/>
        <v>0</v>
      </c>
      <c r="V12" s="21">
        <f t="shared" si="3"/>
        <v>1500</v>
      </c>
      <c r="W12" s="107"/>
    </row>
    <row r="13" spans="1:23" s="13" customFormat="1" ht="16.5" customHeight="1" x14ac:dyDescent="0.15">
      <c r="A13" s="12">
        <v>6</v>
      </c>
      <c r="B13" s="121" t="s">
        <v>98</v>
      </c>
      <c r="C13" s="50">
        <v>500</v>
      </c>
      <c r="D13" s="56">
        <v>1471</v>
      </c>
      <c r="E13" s="21">
        <v>1898</v>
      </c>
      <c r="F13" s="50">
        <v>2961</v>
      </c>
      <c r="G13" s="56">
        <v>4640</v>
      </c>
      <c r="H13" s="21">
        <v>11684</v>
      </c>
      <c r="I13" s="19">
        <v>5155</v>
      </c>
      <c r="J13" s="20">
        <f t="shared" si="0"/>
        <v>28309</v>
      </c>
      <c r="K13" s="62">
        <v>4221</v>
      </c>
      <c r="L13" s="68">
        <v>5698</v>
      </c>
      <c r="M13" s="19">
        <v>4241</v>
      </c>
      <c r="N13" s="20">
        <f t="shared" si="1"/>
        <v>14160</v>
      </c>
      <c r="O13" s="62">
        <v>831</v>
      </c>
      <c r="P13" s="68"/>
      <c r="Q13" s="50"/>
      <c r="R13" s="56"/>
      <c r="S13" s="21"/>
      <c r="T13" s="50"/>
      <c r="U13" s="20">
        <f t="shared" si="2"/>
        <v>831</v>
      </c>
      <c r="V13" s="21">
        <f t="shared" si="3"/>
        <v>43300</v>
      </c>
      <c r="W13" s="107"/>
    </row>
    <row r="14" spans="1:23" s="13" customFormat="1" ht="16.5" customHeight="1" x14ac:dyDescent="0.15">
      <c r="A14" s="12">
        <v>7</v>
      </c>
      <c r="B14" s="129" t="s">
        <v>24</v>
      </c>
      <c r="C14" s="130"/>
      <c r="D14" s="131"/>
      <c r="E14" s="132"/>
      <c r="F14" s="130">
        <v>365</v>
      </c>
      <c r="G14" s="131">
        <v>892</v>
      </c>
      <c r="H14" s="132">
        <v>3160</v>
      </c>
      <c r="I14" s="133"/>
      <c r="J14" s="134">
        <f t="shared" si="0"/>
        <v>4417</v>
      </c>
      <c r="K14" s="135">
        <v>1632</v>
      </c>
      <c r="L14" s="136">
        <v>2657</v>
      </c>
      <c r="M14" s="133">
        <v>324</v>
      </c>
      <c r="N14" s="134">
        <f t="shared" si="1"/>
        <v>4613</v>
      </c>
      <c r="O14" s="135">
        <v>2189</v>
      </c>
      <c r="P14" s="136">
        <v>1707</v>
      </c>
      <c r="Q14" s="130">
        <v>74</v>
      </c>
      <c r="R14" s="131"/>
      <c r="S14" s="132"/>
      <c r="T14" s="130"/>
      <c r="U14" s="134">
        <f t="shared" si="2"/>
        <v>3970</v>
      </c>
      <c r="V14" s="132">
        <f t="shared" si="3"/>
        <v>13000</v>
      </c>
      <c r="W14" s="107"/>
    </row>
    <row r="15" spans="1:23" s="13" customFormat="1" ht="16.5" customHeight="1" x14ac:dyDescent="0.15">
      <c r="A15" s="145">
        <v>8</v>
      </c>
      <c r="B15" s="146" t="s">
        <v>25</v>
      </c>
      <c r="C15" s="147"/>
      <c r="D15" s="148"/>
      <c r="E15" s="149"/>
      <c r="F15" s="147"/>
      <c r="G15" s="148"/>
      <c r="H15" s="149"/>
      <c r="I15" s="150"/>
      <c r="J15" s="92">
        <f t="shared" si="0"/>
        <v>0</v>
      </c>
      <c r="K15" s="151">
        <v>885</v>
      </c>
      <c r="L15" s="152">
        <v>3490</v>
      </c>
      <c r="M15" s="150">
        <v>2150</v>
      </c>
      <c r="N15" s="92">
        <f t="shared" si="1"/>
        <v>6525</v>
      </c>
      <c r="O15" s="151">
        <v>1170</v>
      </c>
      <c r="P15" s="152">
        <v>305</v>
      </c>
      <c r="Q15" s="147"/>
      <c r="R15" s="148"/>
      <c r="S15" s="149"/>
      <c r="T15" s="147"/>
      <c r="U15" s="92">
        <f t="shared" si="2"/>
        <v>1475</v>
      </c>
      <c r="V15" s="149">
        <f t="shared" si="3"/>
        <v>8000</v>
      </c>
      <c r="W15" s="107"/>
    </row>
    <row r="16" spans="1:23" s="13" customFormat="1" ht="16.5" customHeight="1" x14ac:dyDescent="0.15">
      <c r="A16" s="12">
        <v>9</v>
      </c>
      <c r="B16" s="121" t="s">
        <v>26</v>
      </c>
      <c r="C16" s="50"/>
      <c r="D16" s="56"/>
      <c r="E16" s="21"/>
      <c r="F16" s="50">
        <v>626</v>
      </c>
      <c r="G16" s="56">
        <v>197</v>
      </c>
      <c r="H16" s="21">
        <v>1965</v>
      </c>
      <c r="I16" s="19">
        <v>1774</v>
      </c>
      <c r="J16" s="20">
        <f t="shared" si="0"/>
        <v>4562</v>
      </c>
      <c r="K16" s="62">
        <v>4460</v>
      </c>
      <c r="L16" s="68">
        <v>3590</v>
      </c>
      <c r="M16" s="19">
        <v>6742</v>
      </c>
      <c r="N16" s="20">
        <f t="shared" si="1"/>
        <v>14792</v>
      </c>
      <c r="O16" s="62">
        <v>4572</v>
      </c>
      <c r="P16" s="68">
        <v>1074</v>
      </c>
      <c r="Q16" s="50"/>
      <c r="R16" s="56"/>
      <c r="S16" s="21"/>
      <c r="T16" s="50"/>
      <c r="U16" s="20">
        <f t="shared" si="2"/>
        <v>5646</v>
      </c>
      <c r="V16" s="21">
        <f t="shared" si="3"/>
        <v>25000</v>
      </c>
      <c r="W16" s="107"/>
    </row>
    <row r="17" spans="1:23" s="13" customFormat="1" ht="16.5" customHeight="1" x14ac:dyDescent="0.15">
      <c r="A17" s="12">
        <v>10</v>
      </c>
      <c r="B17" s="121" t="s">
        <v>27</v>
      </c>
      <c r="C17" s="50"/>
      <c r="D17" s="56"/>
      <c r="E17" s="21"/>
      <c r="F17" s="50"/>
      <c r="G17" s="56"/>
      <c r="H17" s="21">
        <v>126</v>
      </c>
      <c r="I17" s="19">
        <v>580</v>
      </c>
      <c r="J17" s="20">
        <f t="shared" si="0"/>
        <v>706</v>
      </c>
      <c r="K17" s="62">
        <v>1870</v>
      </c>
      <c r="L17" s="68">
        <v>2276</v>
      </c>
      <c r="M17" s="19">
        <v>6705</v>
      </c>
      <c r="N17" s="20">
        <f t="shared" si="1"/>
        <v>10851</v>
      </c>
      <c r="O17" s="62">
        <v>4950</v>
      </c>
      <c r="P17" s="68">
        <v>1493</v>
      </c>
      <c r="Q17" s="50"/>
      <c r="R17" s="56"/>
      <c r="S17" s="21"/>
      <c r="T17" s="50"/>
      <c r="U17" s="20">
        <f t="shared" si="2"/>
        <v>6443</v>
      </c>
      <c r="V17" s="21">
        <f t="shared" si="3"/>
        <v>18000</v>
      </c>
      <c r="W17" s="107"/>
    </row>
    <row r="18" spans="1:23" s="13" customFormat="1" ht="16.5" customHeight="1" x14ac:dyDescent="0.15">
      <c r="A18" s="12">
        <v>11</v>
      </c>
      <c r="B18" s="121" t="s">
        <v>28</v>
      </c>
      <c r="C18" s="50"/>
      <c r="D18" s="56"/>
      <c r="E18" s="21"/>
      <c r="F18" s="50"/>
      <c r="G18" s="56"/>
      <c r="H18" s="21">
        <v>789</v>
      </c>
      <c r="I18" s="19">
        <v>1823</v>
      </c>
      <c r="J18" s="20">
        <f t="shared" si="0"/>
        <v>2612</v>
      </c>
      <c r="K18" s="62">
        <v>4608</v>
      </c>
      <c r="L18" s="68">
        <v>6264</v>
      </c>
      <c r="M18" s="19">
        <v>7054</v>
      </c>
      <c r="N18" s="20">
        <f t="shared" si="1"/>
        <v>17926</v>
      </c>
      <c r="O18" s="62">
        <v>1865</v>
      </c>
      <c r="P18" s="68">
        <v>1597</v>
      </c>
      <c r="Q18" s="50"/>
      <c r="R18" s="56"/>
      <c r="S18" s="21"/>
      <c r="T18" s="50"/>
      <c r="U18" s="20">
        <f t="shared" si="2"/>
        <v>3462</v>
      </c>
      <c r="V18" s="21">
        <f t="shared" si="3"/>
        <v>24000</v>
      </c>
      <c r="W18" s="107"/>
    </row>
    <row r="19" spans="1:23" s="22" customFormat="1" ht="16.5" customHeight="1" x14ac:dyDescent="0.15">
      <c r="A19" s="12">
        <v>12</v>
      </c>
      <c r="B19" s="121" t="s">
        <v>97</v>
      </c>
      <c r="C19" s="50"/>
      <c r="D19" s="56"/>
      <c r="E19" s="21">
        <v>44</v>
      </c>
      <c r="F19" s="50">
        <v>596</v>
      </c>
      <c r="G19" s="56">
        <v>233</v>
      </c>
      <c r="H19" s="21">
        <v>1350</v>
      </c>
      <c r="I19" s="19">
        <v>1854</v>
      </c>
      <c r="J19" s="20">
        <f t="shared" si="0"/>
        <v>4077</v>
      </c>
      <c r="K19" s="62">
        <v>1201</v>
      </c>
      <c r="L19" s="68">
        <v>2438</v>
      </c>
      <c r="M19" s="19">
        <v>2746</v>
      </c>
      <c r="N19" s="20">
        <f t="shared" si="1"/>
        <v>6385</v>
      </c>
      <c r="O19" s="62">
        <v>2087</v>
      </c>
      <c r="P19" s="68">
        <v>1451</v>
      </c>
      <c r="Q19" s="50"/>
      <c r="R19" s="56"/>
      <c r="S19" s="21"/>
      <c r="T19" s="50"/>
      <c r="U19" s="20">
        <f t="shared" si="2"/>
        <v>3538</v>
      </c>
      <c r="V19" s="21">
        <f t="shared" si="3"/>
        <v>14000</v>
      </c>
      <c r="W19" s="108"/>
    </row>
    <row r="20" spans="1:23" s="13" customFormat="1" ht="16.5" customHeight="1" x14ac:dyDescent="0.15">
      <c r="A20" s="12">
        <v>13</v>
      </c>
      <c r="B20" s="121" t="s">
        <v>99</v>
      </c>
      <c r="C20" s="50"/>
      <c r="D20" s="56"/>
      <c r="E20" s="21"/>
      <c r="F20" s="50">
        <v>1875</v>
      </c>
      <c r="G20" s="56">
        <v>2101</v>
      </c>
      <c r="H20" s="21">
        <v>1829</v>
      </c>
      <c r="I20" s="19">
        <v>1354</v>
      </c>
      <c r="J20" s="20">
        <f t="shared" si="0"/>
        <v>7159</v>
      </c>
      <c r="K20" s="62">
        <v>4818</v>
      </c>
      <c r="L20" s="68">
        <v>6800</v>
      </c>
      <c r="M20" s="19">
        <v>8215</v>
      </c>
      <c r="N20" s="20">
        <f t="shared" si="1"/>
        <v>19833</v>
      </c>
      <c r="O20" s="62">
        <v>6989</v>
      </c>
      <c r="P20" s="68">
        <v>6998</v>
      </c>
      <c r="Q20" s="50">
        <v>5324</v>
      </c>
      <c r="R20" s="56">
        <v>4525</v>
      </c>
      <c r="S20" s="21">
        <v>572</v>
      </c>
      <c r="T20" s="50"/>
      <c r="U20" s="20">
        <f t="shared" si="2"/>
        <v>24408</v>
      </c>
      <c r="V20" s="21">
        <f t="shared" si="3"/>
        <v>51400</v>
      </c>
      <c r="W20" s="107"/>
    </row>
    <row r="21" spans="1:23" s="13" customFormat="1" ht="16.5" customHeight="1" x14ac:dyDescent="0.15">
      <c r="A21" s="153">
        <v>14</v>
      </c>
      <c r="B21" s="154" t="s">
        <v>31</v>
      </c>
      <c r="C21" s="100"/>
      <c r="D21" s="101"/>
      <c r="E21" s="102"/>
      <c r="F21" s="100"/>
      <c r="G21" s="101">
        <v>105</v>
      </c>
      <c r="H21" s="102">
        <v>776</v>
      </c>
      <c r="I21" s="103">
        <v>8443</v>
      </c>
      <c r="J21" s="104">
        <f t="shared" si="0"/>
        <v>9324</v>
      </c>
      <c r="K21" s="105">
        <v>8361</v>
      </c>
      <c r="L21" s="106"/>
      <c r="M21" s="103">
        <v>415</v>
      </c>
      <c r="N21" s="104">
        <f t="shared" si="1"/>
        <v>8776</v>
      </c>
      <c r="O21" s="105"/>
      <c r="P21" s="106"/>
      <c r="Q21" s="100"/>
      <c r="R21" s="101"/>
      <c r="S21" s="102"/>
      <c r="T21" s="100"/>
      <c r="U21" s="104">
        <f t="shared" si="2"/>
        <v>0</v>
      </c>
      <c r="V21" s="102">
        <f t="shared" si="3"/>
        <v>18100</v>
      </c>
      <c r="W21" s="107"/>
    </row>
    <row r="22" spans="1:23" s="13" customFormat="1" ht="16.5" customHeight="1" x14ac:dyDescent="0.15">
      <c r="A22" s="12">
        <v>15</v>
      </c>
      <c r="B22" s="137" t="s">
        <v>32</v>
      </c>
      <c r="C22" s="138"/>
      <c r="D22" s="139"/>
      <c r="E22" s="140"/>
      <c r="F22" s="138">
        <v>109</v>
      </c>
      <c r="G22" s="139">
        <v>430</v>
      </c>
      <c r="H22" s="140">
        <v>456</v>
      </c>
      <c r="I22" s="141">
        <v>154</v>
      </c>
      <c r="J22" s="142">
        <f t="shared" si="0"/>
        <v>1149</v>
      </c>
      <c r="K22" s="143">
        <v>605</v>
      </c>
      <c r="L22" s="144">
        <v>426</v>
      </c>
      <c r="M22" s="141">
        <v>423</v>
      </c>
      <c r="N22" s="142">
        <f t="shared" si="1"/>
        <v>1454</v>
      </c>
      <c r="O22" s="143">
        <v>197</v>
      </c>
      <c r="P22" s="144"/>
      <c r="Q22" s="138"/>
      <c r="R22" s="139"/>
      <c r="S22" s="140"/>
      <c r="T22" s="138"/>
      <c r="U22" s="142">
        <f t="shared" si="2"/>
        <v>197</v>
      </c>
      <c r="V22" s="140">
        <f t="shared" si="3"/>
        <v>2800</v>
      </c>
      <c r="W22" s="107"/>
    </row>
    <row r="23" spans="1:23" s="13" customFormat="1" ht="16.5" customHeight="1" x14ac:dyDescent="0.15">
      <c r="A23" s="12">
        <v>16</v>
      </c>
      <c r="B23" s="121" t="s">
        <v>33</v>
      </c>
      <c r="C23" s="50"/>
      <c r="D23" s="56"/>
      <c r="E23" s="21"/>
      <c r="F23" s="50"/>
      <c r="G23" s="56"/>
      <c r="H23" s="21">
        <v>117</v>
      </c>
      <c r="I23" s="19">
        <v>468</v>
      </c>
      <c r="J23" s="20">
        <f t="shared" si="0"/>
        <v>585</v>
      </c>
      <c r="K23" s="62">
        <v>359</v>
      </c>
      <c r="L23" s="68"/>
      <c r="M23" s="19">
        <v>314</v>
      </c>
      <c r="N23" s="20">
        <f t="shared" si="1"/>
        <v>673</v>
      </c>
      <c r="O23" s="62">
        <v>286</v>
      </c>
      <c r="P23" s="68"/>
      <c r="Q23" s="50"/>
      <c r="R23" s="56">
        <v>256</v>
      </c>
      <c r="S23" s="21"/>
      <c r="T23" s="50"/>
      <c r="U23" s="20">
        <f t="shared" si="2"/>
        <v>542</v>
      </c>
      <c r="V23" s="21">
        <f t="shared" si="3"/>
        <v>1800</v>
      </c>
      <c r="W23" s="107"/>
    </row>
    <row r="24" spans="1:23" s="13" customFormat="1" ht="16.5" customHeight="1" x14ac:dyDescent="0.15">
      <c r="A24" s="12">
        <v>17</v>
      </c>
      <c r="B24" s="121" t="s">
        <v>34</v>
      </c>
      <c r="C24" s="50"/>
      <c r="D24" s="56">
        <v>25</v>
      </c>
      <c r="E24" s="21">
        <v>210</v>
      </c>
      <c r="F24" s="50">
        <v>400</v>
      </c>
      <c r="G24" s="56">
        <v>365</v>
      </c>
      <c r="H24" s="21">
        <v>1000</v>
      </c>
      <c r="I24" s="19">
        <v>1000</v>
      </c>
      <c r="J24" s="20">
        <f t="shared" si="0"/>
        <v>3000</v>
      </c>
      <c r="K24" s="62">
        <v>3354</v>
      </c>
      <c r="L24" s="68">
        <v>3359</v>
      </c>
      <c r="M24" s="19">
        <v>2878</v>
      </c>
      <c r="N24" s="20">
        <f t="shared" si="1"/>
        <v>9591</v>
      </c>
      <c r="O24" s="62">
        <v>1509</v>
      </c>
      <c r="P24" s="68"/>
      <c r="Q24" s="50"/>
      <c r="R24" s="56"/>
      <c r="S24" s="21"/>
      <c r="T24" s="50"/>
      <c r="U24" s="20">
        <f t="shared" si="2"/>
        <v>1509</v>
      </c>
      <c r="V24" s="21">
        <f t="shared" si="3"/>
        <v>14100</v>
      </c>
      <c r="W24" s="107"/>
    </row>
    <row r="25" spans="1:23" s="13" customFormat="1" ht="16.5" customHeight="1" x14ac:dyDescent="0.15">
      <c r="A25" s="12">
        <v>19</v>
      </c>
      <c r="B25" s="118" t="s">
        <v>88</v>
      </c>
      <c r="C25" s="50"/>
      <c r="D25" s="56"/>
      <c r="E25" s="21"/>
      <c r="F25" s="50">
        <v>200</v>
      </c>
      <c r="G25" s="56">
        <v>198</v>
      </c>
      <c r="H25" s="21">
        <v>602</v>
      </c>
      <c r="I25" s="19"/>
      <c r="J25" s="20">
        <f>SUM(C25:I25)</f>
        <v>1000</v>
      </c>
      <c r="K25" s="62">
        <v>180</v>
      </c>
      <c r="L25" s="68">
        <v>789</v>
      </c>
      <c r="M25" s="19">
        <v>31</v>
      </c>
      <c r="N25" s="20">
        <f>SUM(K25:M25)</f>
        <v>1000</v>
      </c>
      <c r="O25" s="62"/>
      <c r="P25" s="68"/>
      <c r="Q25" s="50"/>
      <c r="R25" s="56"/>
      <c r="S25" s="21"/>
      <c r="T25" s="50"/>
      <c r="U25" s="20">
        <f t="shared" si="2"/>
        <v>0</v>
      </c>
      <c r="V25" s="21">
        <f t="shared" si="3"/>
        <v>2000</v>
      </c>
      <c r="W25" s="107"/>
    </row>
    <row r="26" spans="1:23" s="13" customFormat="1" ht="16.5" customHeight="1" x14ac:dyDescent="0.15">
      <c r="A26" s="12">
        <v>18</v>
      </c>
      <c r="B26" s="118" t="s">
        <v>89</v>
      </c>
      <c r="C26" s="50"/>
      <c r="D26" s="56"/>
      <c r="E26" s="21"/>
      <c r="F26" s="50"/>
      <c r="G26" s="56"/>
      <c r="H26" s="21">
        <v>22</v>
      </c>
      <c r="I26" s="19">
        <v>1158</v>
      </c>
      <c r="J26" s="20">
        <f>SUM(C26:I26)</f>
        <v>1180</v>
      </c>
      <c r="K26" s="62">
        <v>820</v>
      </c>
      <c r="L26" s="68"/>
      <c r="M26" s="19"/>
      <c r="N26" s="20">
        <f>SUM(K26:M26)</f>
        <v>820</v>
      </c>
      <c r="O26" s="62"/>
      <c r="P26" s="68"/>
      <c r="Q26" s="50"/>
      <c r="R26" s="56"/>
      <c r="S26" s="21"/>
      <c r="T26" s="50"/>
      <c r="U26" s="20">
        <f t="shared" si="2"/>
        <v>0</v>
      </c>
      <c r="V26" s="21">
        <f t="shared" si="3"/>
        <v>2000</v>
      </c>
      <c r="W26" s="107"/>
    </row>
    <row r="27" spans="1:23" s="13" customFormat="1" ht="16.5" customHeight="1" x14ac:dyDescent="0.15">
      <c r="A27" s="12">
        <v>18</v>
      </c>
      <c r="B27" s="118" t="s">
        <v>90</v>
      </c>
      <c r="C27" s="50"/>
      <c r="D27" s="56"/>
      <c r="E27" s="21"/>
      <c r="F27" s="50"/>
      <c r="G27" s="56">
        <v>215</v>
      </c>
      <c r="H27" s="21">
        <v>785</v>
      </c>
      <c r="I27" s="19"/>
      <c r="J27" s="20">
        <f t="shared" si="0"/>
        <v>1000</v>
      </c>
      <c r="K27" s="62"/>
      <c r="L27" s="68"/>
      <c r="M27" s="19"/>
      <c r="N27" s="20">
        <f t="shared" si="1"/>
        <v>0</v>
      </c>
      <c r="O27" s="62"/>
      <c r="P27" s="68"/>
      <c r="Q27" s="50"/>
      <c r="R27" s="56"/>
      <c r="S27" s="21"/>
      <c r="T27" s="50"/>
      <c r="U27" s="20">
        <f t="shared" si="2"/>
        <v>0</v>
      </c>
      <c r="V27" s="21">
        <f t="shared" si="3"/>
        <v>1000</v>
      </c>
      <c r="W27" s="107"/>
    </row>
    <row r="28" spans="1:23" s="13" customFormat="1" ht="16.5" customHeight="1" x14ac:dyDescent="0.15">
      <c r="A28" s="153">
        <v>20</v>
      </c>
      <c r="B28" s="154" t="s">
        <v>85</v>
      </c>
      <c r="C28" s="100"/>
      <c r="D28" s="101"/>
      <c r="E28" s="102"/>
      <c r="F28" s="100"/>
      <c r="G28" s="101"/>
      <c r="H28" s="102"/>
      <c r="I28" s="103">
        <v>1000</v>
      </c>
      <c r="J28" s="104">
        <f t="shared" si="0"/>
        <v>1000</v>
      </c>
      <c r="K28" s="105">
        <v>1170</v>
      </c>
      <c r="L28" s="106">
        <v>830</v>
      </c>
      <c r="M28" s="103"/>
      <c r="N28" s="104">
        <f t="shared" si="1"/>
        <v>2000</v>
      </c>
      <c r="O28" s="105"/>
      <c r="P28" s="106"/>
      <c r="Q28" s="100"/>
      <c r="R28" s="101"/>
      <c r="S28" s="102"/>
      <c r="T28" s="100"/>
      <c r="U28" s="104">
        <f t="shared" si="2"/>
        <v>0</v>
      </c>
      <c r="V28" s="102">
        <f t="shared" si="3"/>
        <v>3000</v>
      </c>
      <c r="W28" s="107"/>
    </row>
    <row r="29" spans="1:23" s="13" customFormat="1" ht="16.5" customHeight="1" x14ac:dyDescent="0.15">
      <c r="A29" s="12">
        <v>21</v>
      </c>
      <c r="B29" s="137" t="s">
        <v>35</v>
      </c>
      <c r="C29" s="138"/>
      <c r="D29" s="139"/>
      <c r="E29" s="140"/>
      <c r="F29" s="138">
        <v>900</v>
      </c>
      <c r="G29" s="139">
        <v>346</v>
      </c>
      <c r="H29" s="140">
        <v>2815</v>
      </c>
      <c r="I29" s="141">
        <v>0</v>
      </c>
      <c r="J29" s="142">
        <f t="shared" si="0"/>
        <v>4061</v>
      </c>
      <c r="K29" s="143">
        <v>1072</v>
      </c>
      <c r="L29" s="144">
        <v>5245</v>
      </c>
      <c r="M29" s="141">
        <v>5978</v>
      </c>
      <c r="N29" s="142">
        <f t="shared" si="1"/>
        <v>12295</v>
      </c>
      <c r="O29" s="143">
        <v>4700</v>
      </c>
      <c r="P29" s="144">
        <v>3084</v>
      </c>
      <c r="Q29" s="138">
        <v>560</v>
      </c>
      <c r="R29" s="139"/>
      <c r="S29" s="140"/>
      <c r="T29" s="138"/>
      <c r="U29" s="142">
        <f t="shared" si="2"/>
        <v>8344</v>
      </c>
      <c r="V29" s="140">
        <f t="shared" si="3"/>
        <v>24700</v>
      </c>
      <c r="W29" s="107"/>
    </row>
    <row r="30" spans="1:23" s="13" customFormat="1" ht="16.5" customHeight="1" x14ac:dyDescent="0.15">
      <c r="A30" s="12">
        <v>22</v>
      </c>
      <c r="B30" s="121" t="s">
        <v>36</v>
      </c>
      <c r="C30" s="50"/>
      <c r="D30" s="56"/>
      <c r="E30" s="21"/>
      <c r="F30" s="50"/>
      <c r="G30" s="56"/>
      <c r="H30" s="21"/>
      <c r="I30" s="19"/>
      <c r="J30" s="20">
        <f t="shared" si="0"/>
        <v>0</v>
      </c>
      <c r="K30" s="62"/>
      <c r="L30" s="68">
        <v>2435</v>
      </c>
      <c r="M30" s="19">
        <v>2435</v>
      </c>
      <c r="N30" s="20">
        <f t="shared" si="1"/>
        <v>4870</v>
      </c>
      <c r="O30" s="62">
        <v>2430</v>
      </c>
      <c r="P30" s="68"/>
      <c r="Q30" s="50"/>
      <c r="R30" s="56"/>
      <c r="S30" s="21"/>
      <c r="T30" s="50"/>
      <c r="U30" s="20">
        <f t="shared" si="2"/>
        <v>2430</v>
      </c>
      <c r="V30" s="21">
        <f t="shared" si="3"/>
        <v>7300</v>
      </c>
      <c r="W30" s="107"/>
    </row>
    <row r="31" spans="1:23" s="13" customFormat="1" ht="16.5" customHeight="1" x14ac:dyDescent="0.15">
      <c r="A31" s="12">
        <v>23</v>
      </c>
      <c r="B31" s="121" t="s">
        <v>37</v>
      </c>
      <c r="C31" s="50"/>
      <c r="D31" s="56"/>
      <c r="E31" s="21"/>
      <c r="F31" s="50">
        <v>498</v>
      </c>
      <c r="G31" s="56">
        <v>122</v>
      </c>
      <c r="H31" s="21">
        <v>1453</v>
      </c>
      <c r="I31" s="19">
        <v>1839</v>
      </c>
      <c r="J31" s="20">
        <f t="shared" si="0"/>
        <v>3912</v>
      </c>
      <c r="K31" s="62">
        <v>1745</v>
      </c>
      <c r="L31" s="68">
        <v>4111</v>
      </c>
      <c r="M31" s="19">
        <v>3098</v>
      </c>
      <c r="N31" s="20">
        <f t="shared" si="1"/>
        <v>8954</v>
      </c>
      <c r="O31" s="62">
        <v>1734</v>
      </c>
      <c r="P31" s="68"/>
      <c r="Q31" s="50"/>
      <c r="R31" s="56"/>
      <c r="S31" s="21"/>
      <c r="T31" s="50"/>
      <c r="U31" s="20">
        <f t="shared" si="2"/>
        <v>1734</v>
      </c>
      <c r="V31" s="21">
        <f t="shared" si="3"/>
        <v>14600</v>
      </c>
      <c r="W31" s="107"/>
    </row>
    <row r="32" spans="1:23" s="13" customFormat="1" ht="16.5" customHeight="1" x14ac:dyDescent="0.15">
      <c r="A32" s="12">
        <v>24</v>
      </c>
      <c r="B32" s="121" t="s">
        <v>38</v>
      </c>
      <c r="C32" s="50"/>
      <c r="D32" s="56"/>
      <c r="E32" s="21"/>
      <c r="F32" s="50"/>
      <c r="G32" s="56"/>
      <c r="H32" s="21"/>
      <c r="I32" s="19"/>
      <c r="J32" s="20">
        <f t="shared" si="0"/>
        <v>0</v>
      </c>
      <c r="K32" s="62">
        <v>412</v>
      </c>
      <c r="L32" s="68">
        <v>1928</v>
      </c>
      <c r="M32" s="19">
        <v>2005</v>
      </c>
      <c r="N32" s="20">
        <f t="shared" si="1"/>
        <v>4345</v>
      </c>
      <c r="O32" s="62">
        <v>1655</v>
      </c>
      <c r="P32" s="68">
        <v>810</v>
      </c>
      <c r="Q32" s="50">
        <v>190</v>
      </c>
      <c r="R32" s="56"/>
      <c r="S32" s="21"/>
      <c r="T32" s="50"/>
      <c r="U32" s="20">
        <f t="shared" si="2"/>
        <v>2655</v>
      </c>
      <c r="V32" s="21">
        <f t="shared" si="3"/>
        <v>7000</v>
      </c>
      <c r="W32" s="107"/>
    </row>
    <row r="33" spans="1:23" s="13" customFormat="1" ht="16.5" customHeight="1" x14ac:dyDescent="0.15">
      <c r="A33" s="12">
        <v>25</v>
      </c>
      <c r="B33" s="121" t="s">
        <v>39</v>
      </c>
      <c r="C33" s="50"/>
      <c r="D33" s="56"/>
      <c r="E33" s="21"/>
      <c r="F33" s="50">
        <v>335</v>
      </c>
      <c r="G33" s="56">
        <v>2064</v>
      </c>
      <c r="H33" s="21">
        <v>5784</v>
      </c>
      <c r="I33" s="19">
        <v>5634</v>
      </c>
      <c r="J33" s="20">
        <f t="shared" si="0"/>
        <v>13817</v>
      </c>
      <c r="K33" s="62">
        <v>5061</v>
      </c>
      <c r="L33" s="68">
        <v>4712</v>
      </c>
      <c r="M33" s="19">
        <v>1410</v>
      </c>
      <c r="N33" s="20">
        <f t="shared" si="1"/>
        <v>11183</v>
      </c>
      <c r="O33" s="62"/>
      <c r="P33" s="68"/>
      <c r="Q33" s="50"/>
      <c r="R33" s="56"/>
      <c r="S33" s="21"/>
      <c r="T33" s="50"/>
      <c r="U33" s="20">
        <f t="shared" si="2"/>
        <v>0</v>
      </c>
      <c r="V33" s="21">
        <f t="shared" si="3"/>
        <v>25000</v>
      </c>
      <c r="W33" s="107"/>
    </row>
    <row r="34" spans="1:23" s="13" customFormat="1" ht="16.5" customHeight="1" x14ac:dyDescent="0.15">
      <c r="A34" s="12">
        <v>26</v>
      </c>
      <c r="B34" s="129" t="s">
        <v>40</v>
      </c>
      <c r="C34" s="130"/>
      <c r="D34" s="131"/>
      <c r="E34" s="132"/>
      <c r="F34" s="130"/>
      <c r="G34" s="131"/>
      <c r="H34" s="132"/>
      <c r="I34" s="133"/>
      <c r="J34" s="134">
        <f t="shared" ref="J34:J41" si="4">SUM(C34:I34)</f>
        <v>0</v>
      </c>
      <c r="K34" s="135"/>
      <c r="L34" s="136">
        <v>890</v>
      </c>
      <c r="M34" s="133">
        <v>3250</v>
      </c>
      <c r="N34" s="134">
        <f t="shared" si="1"/>
        <v>4140</v>
      </c>
      <c r="O34" s="135">
        <v>960</v>
      </c>
      <c r="P34" s="136"/>
      <c r="Q34" s="130"/>
      <c r="R34" s="131"/>
      <c r="S34" s="132"/>
      <c r="T34" s="130"/>
      <c r="U34" s="134">
        <f t="shared" si="2"/>
        <v>960</v>
      </c>
      <c r="V34" s="132">
        <f t="shared" si="3"/>
        <v>5100</v>
      </c>
      <c r="W34" s="107"/>
    </row>
    <row r="35" spans="1:23" s="13" customFormat="1" ht="16.5" customHeight="1" x14ac:dyDescent="0.15">
      <c r="A35" s="12">
        <v>27</v>
      </c>
      <c r="B35" s="146" t="s">
        <v>41</v>
      </c>
      <c r="C35" s="147"/>
      <c r="D35" s="148"/>
      <c r="E35" s="149"/>
      <c r="F35" s="147">
        <v>56</v>
      </c>
      <c r="G35" s="148">
        <v>1367</v>
      </c>
      <c r="H35" s="149">
        <v>1065</v>
      </c>
      <c r="I35" s="150">
        <v>1058</v>
      </c>
      <c r="J35" s="92">
        <f t="shared" si="4"/>
        <v>3546</v>
      </c>
      <c r="K35" s="151">
        <v>1132</v>
      </c>
      <c r="L35" s="152">
        <v>534</v>
      </c>
      <c r="M35" s="150">
        <v>288</v>
      </c>
      <c r="N35" s="92">
        <f t="shared" si="1"/>
        <v>1954</v>
      </c>
      <c r="O35" s="151"/>
      <c r="P35" s="152"/>
      <c r="Q35" s="147"/>
      <c r="R35" s="148"/>
      <c r="S35" s="149"/>
      <c r="T35" s="147"/>
      <c r="U35" s="92">
        <f t="shared" si="2"/>
        <v>0</v>
      </c>
      <c r="V35" s="149">
        <f t="shared" si="3"/>
        <v>5500</v>
      </c>
      <c r="W35" s="107"/>
    </row>
    <row r="36" spans="1:23" s="13" customFormat="1" ht="16.5" customHeight="1" x14ac:dyDescent="0.15">
      <c r="A36" s="12">
        <v>28</v>
      </c>
      <c r="B36" s="121" t="s">
        <v>42</v>
      </c>
      <c r="C36" s="50"/>
      <c r="D36" s="56"/>
      <c r="E36" s="21"/>
      <c r="F36" s="50"/>
      <c r="G36" s="56"/>
      <c r="H36" s="21"/>
      <c r="I36" s="19">
        <f>818+793</f>
        <v>1611</v>
      </c>
      <c r="J36" s="20">
        <f t="shared" si="4"/>
        <v>1611</v>
      </c>
      <c r="K36" s="62">
        <v>684</v>
      </c>
      <c r="L36" s="68">
        <v>1556</v>
      </c>
      <c r="M36" s="19">
        <v>628</v>
      </c>
      <c r="N36" s="20">
        <f t="shared" si="1"/>
        <v>2868</v>
      </c>
      <c r="O36" s="62">
        <v>346</v>
      </c>
      <c r="P36" s="68">
        <v>175</v>
      </c>
      <c r="Q36" s="50"/>
      <c r="R36" s="56"/>
      <c r="S36" s="21"/>
      <c r="T36" s="50"/>
      <c r="U36" s="20">
        <f t="shared" si="2"/>
        <v>521</v>
      </c>
      <c r="V36" s="21">
        <f t="shared" si="3"/>
        <v>5000</v>
      </c>
      <c r="W36" s="107"/>
    </row>
    <row r="37" spans="1:23" s="13" customFormat="1" ht="16.5" customHeight="1" x14ac:dyDescent="0.15">
      <c r="A37" s="12">
        <v>29</v>
      </c>
      <c r="B37" s="121" t="s">
        <v>43</v>
      </c>
      <c r="C37" s="50"/>
      <c r="D37" s="56"/>
      <c r="E37" s="21"/>
      <c r="F37" s="50"/>
      <c r="G37" s="56"/>
      <c r="H37" s="21">
        <v>104</v>
      </c>
      <c r="I37" s="19">
        <v>430</v>
      </c>
      <c r="J37" s="20">
        <f t="shared" si="4"/>
        <v>534</v>
      </c>
      <c r="K37" s="62">
        <v>1042</v>
      </c>
      <c r="L37" s="68">
        <v>460</v>
      </c>
      <c r="M37" s="19">
        <v>1084</v>
      </c>
      <c r="N37" s="20">
        <f t="shared" si="1"/>
        <v>2586</v>
      </c>
      <c r="O37" s="62">
        <v>750</v>
      </c>
      <c r="P37" s="68">
        <v>330</v>
      </c>
      <c r="Q37" s="50"/>
      <c r="R37" s="56"/>
      <c r="S37" s="21"/>
      <c r="T37" s="50"/>
      <c r="U37" s="20">
        <f t="shared" si="2"/>
        <v>1080</v>
      </c>
      <c r="V37" s="21">
        <f t="shared" si="3"/>
        <v>4200</v>
      </c>
      <c r="W37" s="107"/>
    </row>
    <row r="38" spans="1:23" s="13" customFormat="1" ht="16.5" customHeight="1" x14ac:dyDescent="0.15">
      <c r="A38" s="12">
        <v>30</v>
      </c>
      <c r="B38" s="121" t="s">
        <v>44</v>
      </c>
      <c r="C38" s="50"/>
      <c r="D38" s="56"/>
      <c r="E38" s="21"/>
      <c r="F38" s="50">
        <v>665</v>
      </c>
      <c r="G38" s="56">
        <v>850</v>
      </c>
      <c r="H38" s="21">
        <v>1254</v>
      </c>
      <c r="I38" s="19">
        <v>1057</v>
      </c>
      <c r="J38" s="20">
        <f t="shared" si="4"/>
        <v>3826</v>
      </c>
      <c r="K38" s="62">
        <v>2547</v>
      </c>
      <c r="L38" s="68">
        <v>5243</v>
      </c>
      <c r="M38" s="19">
        <v>4539</v>
      </c>
      <c r="N38" s="20">
        <f t="shared" si="1"/>
        <v>12329</v>
      </c>
      <c r="O38" s="62">
        <v>2685</v>
      </c>
      <c r="P38" s="68">
        <v>775</v>
      </c>
      <c r="Q38" s="50">
        <v>385</v>
      </c>
      <c r="R38" s="56"/>
      <c r="S38" s="21"/>
      <c r="T38" s="50"/>
      <c r="U38" s="20">
        <f t="shared" si="2"/>
        <v>3845</v>
      </c>
      <c r="V38" s="21">
        <f t="shared" si="3"/>
        <v>20000</v>
      </c>
      <c r="W38" s="107"/>
    </row>
    <row r="39" spans="1:23" s="13" customFormat="1" ht="16.5" customHeight="1" x14ac:dyDescent="0.15">
      <c r="A39" s="12">
        <v>31</v>
      </c>
      <c r="B39" s="122" t="s">
        <v>45</v>
      </c>
      <c r="C39" s="51"/>
      <c r="D39" s="57"/>
      <c r="E39" s="27"/>
      <c r="F39" s="51"/>
      <c r="G39" s="57">
        <v>342</v>
      </c>
      <c r="H39" s="27">
        <v>2875</v>
      </c>
      <c r="I39" s="25">
        <v>5227</v>
      </c>
      <c r="J39" s="26">
        <f t="shared" si="4"/>
        <v>8444</v>
      </c>
      <c r="K39" s="63">
        <v>5183</v>
      </c>
      <c r="L39" s="69">
        <v>6189</v>
      </c>
      <c r="M39" s="25">
        <v>5221</v>
      </c>
      <c r="N39" s="26">
        <f t="shared" si="1"/>
        <v>16593</v>
      </c>
      <c r="O39" s="63">
        <v>1616</v>
      </c>
      <c r="P39" s="69">
        <v>347</v>
      </c>
      <c r="Q39" s="51"/>
      <c r="R39" s="57"/>
      <c r="S39" s="27"/>
      <c r="T39" s="51"/>
      <c r="U39" s="26">
        <f t="shared" si="2"/>
        <v>1963</v>
      </c>
      <c r="V39" s="27">
        <f t="shared" si="3"/>
        <v>27000</v>
      </c>
      <c r="W39" s="107"/>
    </row>
    <row r="40" spans="1:23" s="22" customFormat="1" ht="16.5" customHeight="1" x14ac:dyDescent="0.15">
      <c r="A40" s="28"/>
      <c r="B40" s="127" t="s">
        <v>95</v>
      </c>
      <c r="C40" s="52">
        <f t="shared" ref="C40:I40" si="5">SUM(C7:C39)</f>
        <v>500</v>
      </c>
      <c r="D40" s="58">
        <f t="shared" si="5"/>
        <v>1496</v>
      </c>
      <c r="E40" s="32">
        <f t="shared" si="5"/>
        <v>2452</v>
      </c>
      <c r="F40" s="52">
        <f t="shared" si="5"/>
        <v>11170</v>
      </c>
      <c r="G40" s="58">
        <f t="shared" si="5"/>
        <v>17617</v>
      </c>
      <c r="H40" s="32">
        <f t="shared" si="5"/>
        <v>47477</v>
      </c>
      <c r="I40" s="30">
        <f t="shared" si="5"/>
        <v>45578</v>
      </c>
      <c r="J40" s="31">
        <f t="shared" si="4"/>
        <v>126290</v>
      </c>
      <c r="K40" s="64">
        <f>SUM(K7:K39)</f>
        <v>62692</v>
      </c>
      <c r="L40" s="70">
        <f>SUM(L7:L39)</f>
        <v>76791</v>
      </c>
      <c r="M40" s="30">
        <f>SUM(M7:M39)</f>
        <v>77580</v>
      </c>
      <c r="N40" s="31">
        <f t="shared" si="1"/>
        <v>217063</v>
      </c>
      <c r="O40" s="64">
        <f t="shared" ref="O40:T40" si="6">SUM(O7:O39)</f>
        <v>48915</v>
      </c>
      <c r="P40" s="70">
        <f t="shared" si="6"/>
        <v>23346</v>
      </c>
      <c r="Q40" s="52">
        <f t="shared" si="6"/>
        <v>6533</v>
      </c>
      <c r="R40" s="58">
        <f t="shared" si="6"/>
        <v>4781</v>
      </c>
      <c r="S40" s="32">
        <f t="shared" si="6"/>
        <v>572</v>
      </c>
      <c r="T40" s="52">
        <f t="shared" si="6"/>
        <v>0</v>
      </c>
      <c r="U40" s="31">
        <f t="shared" si="2"/>
        <v>84147</v>
      </c>
      <c r="V40" s="32">
        <f t="shared" si="3"/>
        <v>427500</v>
      </c>
      <c r="W40" s="108"/>
    </row>
    <row r="41" spans="1:23" s="48" customFormat="1" ht="16.5" customHeight="1" thickBot="1" x14ac:dyDescent="0.2">
      <c r="A41" s="12"/>
      <c r="B41" s="125" t="s">
        <v>51</v>
      </c>
      <c r="C41" s="53"/>
      <c r="D41" s="59"/>
      <c r="E41" s="36"/>
      <c r="F41" s="53">
        <v>329</v>
      </c>
      <c r="G41" s="59">
        <v>817</v>
      </c>
      <c r="H41" s="36">
        <v>1028</v>
      </c>
      <c r="I41" s="34">
        <v>248</v>
      </c>
      <c r="J41" s="35">
        <f t="shared" si="4"/>
        <v>2422</v>
      </c>
      <c r="K41" s="65">
        <v>83</v>
      </c>
      <c r="L41" s="71">
        <v>31</v>
      </c>
      <c r="M41" s="34"/>
      <c r="N41" s="35">
        <f t="shared" si="1"/>
        <v>114</v>
      </c>
      <c r="O41" s="65"/>
      <c r="P41" s="71"/>
      <c r="Q41" s="53"/>
      <c r="R41" s="59"/>
      <c r="S41" s="36"/>
      <c r="T41" s="53"/>
      <c r="U41" s="35">
        <f t="shared" si="2"/>
        <v>0</v>
      </c>
      <c r="V41" s="36">
        <f t="shared" si="3"/>
        <v>2536</v>
      </c>
      <c r="W41" s="109"/>
    </row>
    <row r="42" spans="1:23" s="22" customFormat="1" ht="16.5" customHeight="1" x14ac:dyDescent="0.15">
      <c r="A42" s="28"/>
      <c r="B42" s="126" t="s">
        <v>94</v>
      </c>
      <c r="C42" s="54">
        <f t="shared" ref="C42:V42" si="7">+C41+C40</f>
        <v>500</v>
      </c>
      <c r="D42" s="60">
        <f t="shared" si="7"/>
        <v>1496</v>
      </c>
      <c r="E42" s="41">
        <f t="shared" si="7"/>
        <v>2452</v>
      </c>
      <c r="F42" s="54">
        <f t="shared" si="7"/>
        <v>11499</v>
      </c>
      <c r="G42" s="60">
        <f t="shared" si="7"/>
        <v>18434</v>
      </c>
      <c r="H42" s="41">
        <f t="shared" si="7"/>
        <v>48505</v>
      </c>
      <c r="I42" s="39">
        <f t="shared" si="7"/>
        <v>45826</v>
      </c>
      <c r="J42" s="40">
        <f t="shared" si="7"/>
        <v>128712</v>
      </c>
      <c r="K42" s="66">
        <f t="shared" si="7"/>
        <v>62775</v>
      </c>
      <c r="L42" s="72">
        <f t="shared" si="7"/>
        <v>76822</v>
      </c>
      <c r="M42" s="39">
        <f t="shared" si="7"/>
        <v>77580</v>
      </c>
      <c r="N42" s="40">
        <f t="shared" si="7"/>
        <v>217177</v>
      </c>
      <c r="O42" s="66">
        <f t="shared" si="7"/>
        <v>48915</v>
      </c>
      <c r="P42" s="72">
        <f t="shared" si="7"/>
        <v>23346</v>
      </c>
      <c r="Q42" s="54">
        <f t="shared" si="7"/>
        <v>6533</v>
      </c>
      <c r="R42" s="60">
        <f t="shared" si="7"/>
        <v>4781</v>
      </c>
      <c r="S42" s="41">
        <f t="shared" si="7"/>
        <v>572</v>
      </c>
      <c r="T42" s="54">
        <f t="shared" si="7"/>
        <v>0</v>
      </c>
      <c r="U42" s="40">
        <f t="shared" si="7"/>
        <v>84147</v>
      </c>
      <c r="V42" s="41">
        <f t="shared" si="7"/>
        <v>430036</v>
      </c>
      <c r="W42" s="108"/>
    </row>
    <row r="43" spans="1:23" x14ac:dyDescent="0.15">
      <c r="W43" s="110"/>
    </row>
  </sheetData>
  <mergeCells count="15">
    <mergeCell ref="V4:V6"/>
    <mergeCell ref="B4:B6"/>
    <mergeCell ref="B2:V2"/>
    <mergeCell ref="U3:V3"/>
    <mergeCell ref="Q5:S5"/>
    <mergeCell ref="U5:U6"/>
    <mergeCell ref="O4:U4"/>
    <mergeCell ref="K5:L5"/>
    <mergeCell ref="N5:N6"/>
    <mergeCell ref="K4:N4"/>
    <mergeCell ref="C4:J4"/>
    <mergeCell ref="O5:P5"/>
    <mergeCell ref="C5:E5"/>
    <mergeCell ref="F5:H5"/>
    <mergeCell ref="J5:J6"/>
  </mergeCells>
  <phoneticPr fontId="2"/>
  <pageMargins left="0.51" right="0.18" top="0.7" bottom="0.18" header="0.21" footer="0.26"/>
  <pageSetup paperSize="9" scale="83"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AA41"/>
  <sheetViews>
    <sheetView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36" sqref="F36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1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  <col min="25" max="25" width="9.625" bestFit="1" customWidth="1"/>
    <col min="26" max="26" width="9.75" bestFit="1" customWidth="1"/>
  </cols>
  <sheetData>
    <row r="1" spans="1:27" ht="17.25" x14ac:dyDescent="0.2">
      <c r="B1" s="9" t="s">
        <v>49</v>
      </c>
    </row>
    <row r="2" spans="1:27" ht="20.100000000000001" customHeight="1" x14ac:dyDescent="0.2">
      <c r="B2" s="577" t="s">
        <v>86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7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7" s="13" customFormat="1" ht="17.2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7" s="13" customFormat="1" ht="17.25" customHeight="1" x14ac:dyDescent="0.15">
      <c r="A5" s="12"/>
      <c r="B5" s="587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556" t="s">
        <v>15</v>
      </c>
      <c r="U5" s="556"/>
      <c r="V5" s="556"/>
      <c r="W5" s="557" t="s">
        <v>48</v>
      </c>
      <c r="X5" s="554"/>
    </row>
    <row r="6" spans="1:27" s="13" customFormat="1" ht="17.2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  <c r="Y6" s="113" t="s">
        <v>82</v>
      </c>
      <c r="Z6" s="113" t="s">
        <v>81</v>
      </c>
    </row>
    <row r="7" spans="1:27" s="13" customFormat="1" ht="18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>
        <v>200</v>
      </c>
      <c r="I7" s="15">
        <v>150</v>
      </c>
      <c r="J7" s="16">
        <f t="shared" ref="J7:J38" si="0">SUM(C7:I7)</f>
        <v>350</v>
      </c>
      <c r="K7" s="61">
        <v>350</v>
      </c>
      <c r="L7" s="67">
        <v>1100</v>
      </c>
      <c r="M7" s="15"/>
      <c r="N7" s="16">
        <f t="shared" ref="N7:N39" si="1">SUM(K7:M7)</f>
        <v>1450</v>
      </c>
      <c r="O7" s="61"/>
      <c r="P7" s="67"/>
      <c r="Q7" s="49"/>
      <c r="R7" s="55"/>
      <c r="S7" s="17"/>
      <c r="T7" s="49"/>
      <c r="U7" s="55"/>
      <c r="V7" s="17"/>
      <c r="W7" s="16">
        <f t="shared" ref="W7:W39" si="2">SUM(O7:V7)</f>
        <v>0</v>
      </c>
      <c r="X7" s="17">
        <f t="shared" ref="X7:X39" si="3">+J7+N7+W7</f>
        <v>1800</v>
      </c>
      <c r="Y7" s="114">
        <f t="shared" ref="Y7:Y16" si="4">+X7-Z7</f>
        <v>0</v>
      </c>
      <c r="Z7" s="115">
        <v>1800</v>
      </c>
      <c r="AA7" s="107"/>
    </row>
    <row r="8" spans="1:27" s="13" customFormat="1" ht="18" customHeight="1" x14ac:dyDescent="0.15">
      <c r="A8" s="12">
        <v>2</v>
      </c>
      <c r="B8" s="18" t="s">
        <v>19</v>
      </c>
      <c r="C8" s="50"/>
      <c r="D8" s="56"/>
      <c r="E8" s="21">
        <v>392</v>
      </c>
      <c r="F8" s="50">
        <v>1612</v>
      </c>
      <c r="G8" s="56">
        <v>2010</v>
      </c>
      <c r="H8" s="21">
        <v>1770</v>
      </c>
      <c r="I8" s="19">
        <v>1520</v>
      </c>
      <c r="J8" s="20">
        <f t="shared" si="0"/>
        <v>7304</v>
      </c>
      <c r="K8" s="62">
        <v>696</v>
      </c>
      <c r="L8" s="68"/>
      <c r="M8" s="19"/>
      <c r="N8" s="20">
        <f t="shared" si="1"/>
        <v>696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  <c r="Y8" s="114">
        <f t="shared" si="4"/>
        <v>0</v>
      </c>
      <c r="Z8" s="115">
        <v>8000</v>
      </c>
      <c r="AA8" s="107"/>
    </row>
    <row r="9" spans="1:27" s="13" customFormat="1" ht="18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528</v>
      </c>
      <c r="H9" s="21">
        <v>472</v>
      </c>
      <c r="I9" s="19"/>
      <c r="J9" s="20">
        <f t="shared" si="0"/>
        <v>1000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1000</v>
      </c>
      <c r="Y9" s="114">
        <f t="shared" si="4"/>
        <v>0</v>
      </c>
      <c r="Z9" s="115">
        <v>1000</v>
      </c>
      <c r="AA9" s="107"/>
    </row>
    <row r="10" spans="1:27" s="13" customFormat="1" ht="18" customHeight="1" x14ac:dyDescent="0.15">
      <c r="A10" s="12">
        <v>4</v>
      </c>
      <c r="B10" s="18" t="s">
        <v>21</v>
      </c>
      <c r="C10" s="50"/>
      <c r="D10" s="56"/>
      <c r="E10" s="21">
        <v>64</v>
      </c>
      <c r="F10" s="50">
        <v>368</v>
      </c>
      <c r="G10" s="56">
        <v>499</v>
      </c>
      <c r="H10" s="21">
        <v>923</v>
      </c>
      <c r="I10" s="19">
        <v>1238</v>
      </c>
      <c r="J10" s="20">
        <f t="shared" si="0"/>
        <v>3092</v>
      </c>
      <c r="K10" s="62">
        <v>793</v>
      </c>
      <c r="L10" s="68">
        <v>6288</v>
      </c>
      <c r="M10" s="19">
        <v>8253</v>
      </c>
      <c r="N10" s="20">
        <f t="shared" si="1"/>
        <v>15334</v>
      </c>
      <c r="O10" s="62">
        <v>6227</v>
      </c>
      <c r="P10" s="68">
        <v>3370</v>
      </c>
      <c r="Q10" s="50">
        <v>277</v>
      </c>
      <c r="R10" s="56"/>
      <c r="S10" s="21"/>
      <c r="T10" s="50"/>
      <c r="U10" s="56"/>
      <c r="V10" s="21"/>
      <c r="W10" s="20">
        <f t="shared" si="2"/>
        <v>9874</v>
      </c>
      <c r="X10" s="21">
        <f t="shared" si="3"/>
        <v>28300</v>
      </c>
      <c r="Y10" s="114">
        <f t="shared" si="4"/>
        <v>0</v>
      </c>
      <c r="Z10" s="115">
        <v>28300</v>
      </c>
      <c r="AA10" s="107"/>
    </row>
    <row r="11" spans="1:27" s="13" customFormat="1" ht="18" customHeight="1" x14ac:dyDescent="0.15">
      <c r="A11" s="12">
        <v>5</v>
      </c>
      <c r="B11" s="18" t="s">
        <v>22</v>
      </c>
      <c r="C11" s="50"/>
      <c r="D11" s="56"/>
      <c r="E11" s="21"/>
      <c r="F11" s="50">
        <v>642</v>
      </c>
      <c r="G11" s="56">
        <v>1264</v>
      </c>
      <c r="H11" s="21">
        <v>1272</v>
      </c>
      <c r="I11" s="19">
        <f>5295-9</f>
        <v>5286</v>
      </c>
      <c r="J11" s="20">
        <f>SUM(C11:I11)</f>
        <v>8464</v>
      </c>
      <c r="K11" s="62">
        <f>5944-6</f>
        <v>5938</v>
      </c>
      <c r="L11" s="68">
        <v>4898</v>
      </c>
      <c r="M11" s="19"/>
      <c r="N11" s="20">
        <f t="shared" si="1"/>
        <v>10836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19300</v>
      </c>
      <c r="Y11" s="114">
        <f t="shared" si="4"/>
        <v>0</v>
      </c>
      <c r="Z11" s="115">
        <f>17800+1500</f>
        <v>19300</v>
      </c>
      <c r="AA11" s="107"/>
    </row>
    <row r="12" spans="1:27" s="13" customFormat="1" ht="18" customHeight="1" x14ac:dyDescent="0.15">
      <c r="A12" s="12">
        <v>6</v>
      </c>
      <c r="B12" s="18" t="s">
        <v>23</v>
      </c>
      <c r="C12" s="50">
        <v>501</v>
      </c>
      <c r="D12" s="56">
        <v>2495</v>
      </c>
      <c r="E12" s="21">
        <v>2509</v>
      </c>
      <c r="F12" s="50">
        <v>2992</v>
      </c>
      <c r="G12" s="56">
        <v>2956</v>
      </c>
      <c r="H12" s="21">
        <v>3578</v>
      </c>
      <c r="I12" s="19">
        <v>0</v>
      </c>
      <c r="J12" s="20">
        <f t="shared" si="0"/>
        <v>15031</v>
      </c>
      <c r="K12" s="62">
        <v>0</v>
      </c>
      <c r="L12" s="68">
        <v>2346</v>
      </c>
      <c r="M12" s="19">
        <v>5913</v>
      </c>
      <c r="N12" s="20">
        <f t="shared" si="1"/>
        <v>8259</v>
      </c>
      <c r="O12" s="62">
        <v>2210</v>
      </c>
      <c r="P12" s="68"/>
      <c r="Q12" s="50"/>
      <c r="R12" s="56"/>
      <c r="S12" s="21"/>
      <c r="T12" s="50"/>
      <c r="U12" s="56"/>
      <c r="V12" s="21"/>
      <c r="W12" s="20">
        <f t="shared" si="2"/>
        <v>2210</v>
      </c>
      <c r="X12" s="21">
        <f t="shared" si="3"/>
        <v>25500</v>
      </c>
      <c r="Y12" s="114">
        <f t="shared" si="4"/>
        <v>0</v>
      </c>
      <c r="Z12" s="115">
        <v>25500</v>
      </c>
      <c r="AA12" s="107"/>
    </row>
    <row r="13" spans="1:27" s="13" customFormat="1" ht="18" customHeight="1" x14ac:dyDescent="0.15">
      <c r="A13" s="12">
        <v>7</v>
      </c>
      <c r="B13" s="18" t="s">
        <v>24</v>
      </c>
      <c r="C13" s="50"/>
      <c r="D13" s="56"/>
      <c r="E13" s="21"/>
      <c r="F13" s="50">
        <v>140</v>
      </c>
      <c r="G13" s="56">
        <v>454</v>
      </c>
      <c r="H13" s="21">
        <v>812</v>
      </c>
      <c r="I13" s="19">
        <v>1042</v>
      </c>
      <c r="J13" s="20">
        <f t="shared" si="0"/>
        <v>2448</v>
      </c>
      <c r="K13" s="62">
        <v>1316</v>
      </c>
      <c r="L13" s="68">
        <v>3776</v>
      </c>
      <c r="M13" s="19">
        <v>4136</v>
      </c>
      <c r="N13" s="20">
        <f t="shared" si="1"/>
        <v>9228</v>
      </c>
      <c r="O13" s="62">
        <v>1074</v>
      </c>
      <c r="P13" s="68">
        <v>250</v>
      </c>
      <c r="Q13" s="50"/>
      <c r="R13" s="56"/>
      <c r="S13" s="21"/>
      <c r="T13" s="50"/>
      <c r="U13" s="56"/>
      <c r="V13" s="21"/>
      <c r="W13" s="20">
        <f t="shared" si="2"/>
        <v>1324</v>
      </c>
      <c r="X13" s="21">
        <f t="shared" si="3"/>
        <v>13000</v>
      </c>
      <c r="Y13" s="114">
        <f t="shared" si="4"/>
        <v>0</v>
      </c>
      <c r="Z13" s="115">
        <v>13000</v>
      </c>
      <c r="AA13" s="107"/>
    </row>
    <row r="14" spans="1:27" s="13" customFormat="1" ht="18" customHeight="1" x14ac:dyDescent="0.15">
      <c r="A14" s="12">
        <v>8</v>
      </c>
      <c r="B14" s="18" t="s">
        <v>25</v>
      </c>
      <c r="C14" s="50"/>
      <c r="D14" s="56"/>
      <c r="E14" s="21"/>
      <c r="F14" s="50"/>
      <c r="G14" s="56"/>
      <c r="H14" s="21"/>
      <c r="I14" s="19"/>
      <c r="J14" s="20">
        <f t="shared" si="0"/>
        <v>0</v>
      </c>
      <c r="K14" s="62">
        <v>19</v>
      </c>
      <c r="L14" s="68">
        <v>2811</v>
      </c>
      <c r="M14" s="19">
        <v>3459</v>
      </c>
      <c r="N14" s="20">
        <f t="shared" si="1"/>
        <v>6289</v>
      </c>
      <c r="O14" s="62">
        <v>1711</v>
      </c>
      <c r="P14" s="68"/>
      <c r="Q14" s="50"/>
      <c r="R14" s="56"/>
      <c r="S14" s="21"/>
      <c r="T14" s="50"/>
      <c r="U14" s="56"/>
      <c r="V14" s="21"/>
      <c r="W14" s="20">
        <f t="shared" si="2"/>
        <v>1711</v>
      </c>
      <c r="X14" s="21">
        <f t="shared" si="3"/>
        <v>8000</v>
      </c>
      <c r="Y14" s="114">
        <f t="shared" si="4"/>
        <v>0</v>
      </c>
      <c r="Z14" s="115">
        <v>8000</v>
      </c>
      <c r="AA14" s="107"/>
    </row>
    <row r="15" spans="1:27" s="13" customFormat="1" ht="18" customHeight="1" x14ac:dyDescent="0.15">
      <c r="A15" s="12">
        <v>9</v>
      </c>
      <c r="B15" s="18" t="s">
        <v>26</v>
      </c>
      <c r="C15" s="50"/>
      <c r="D15" s="56"/>
      <c r="E15" s="21"/>
      <c r="F15" s="50">
        <v>729</v>
      </c>
      <c r="G15" s="56">
        <v>1334</v>
      </c>
      <c r="H15" s="21">
        <v>899</v>
      </c>
      <c r="I15" s="19">
        <v>868</v>
      </c>
      <c r="J15" s="20">
        <f t="shared" si="0"/>
        <v>3830</v>
      </c>
      <c r="K15" s="62">
        <v>2247</v>
      </c>
      <c r="L15" s="68">
        <v>7365</v>
      </c>
      <c r="M15" s="19">
        <v>7130</v>
      </c>
      <c r="N15" s="20">
        <f t="shared" si="1"/>
        <v>16742</v>
      </c>
      <c r="O15" s="62">
        <v>4112</v>
      </c>
      <c r="P15" s="68">
        <v>516</v>
      </c>
      <c r="Q15" s="50"/>
      <c r="R15" s="56"/>
      <c r="S15" s="21"/>
      <c r="T15" s="50"/>
      <c r="U15" s="56"/>
      <c r="V15" s="21"/>
      <c r="W15" s="20">
        <f t="shared" si="2"/>
        <v>4628</v>
      </c>
      <c r="X15" s="21">
        <f t="shared" si="3"/>
        <v>25200</v>
      </c>
      <c r="Y15" s="114">
        <f t="shared" si="4"/>
        <v>200</v>
      </c>
      <c r="Z15" s="115">
        <v>25000</v>
      </c>
      <c r="AA15" s="107"/>
    </row>
    <row r="16" spans="1:27" s="13" customFormat="1" ht="18" customHeight="1" x14ac:dyDescent="0.15">
      <c r="A16" s="12">
        <v>10</v>
      </c>
      <c r="B16" s="18" t="s">
        <v>27</v>
      </c>
      <c r="C16" s="50"/>
      <c r="D16" s="56"/>
      <c r="E16" s="21"/>
      <c r="F16" s="50"/>
      <c r="G16" s="56"/>
      <c r="H16" s="21">
        <v>66</v>
      </c>
      <c r="I16" s="19">
        <v>909</v>
      </c>
      <c r="J16" s="20">
        <f t="shared" si="0"/>
        <v>975</v>
      </c>
      <c r="K16" s="62">
        <v>1381</v>
      </c>
      <c r="L16" s="68">
        <v>5074</v>
      </c>
      <c r="M16" s="19">
        <v>5134</v>
      </c>
      <c r="N16" s="20">
        <f t="shared" si="1"/>
        <v>11589</v>
      </c>
      <c r="O16" s="62">
        <v>3706</v>
      </c>
      <c r="P16" s="68">
        <v>1730</v>
      </c>
      <c r="Q16" s="50"/>
      <c r="R16" s="56"/>
      <c r="S16" s="21"/>
      <c r="T16" s="50"/>
      <c r="U16" s="56"/>
      <c r="V16" s="21"/>
      <c r="W16" s="20">
        <f t="shared" si="2"/>
        <v>5436</v>
      </c>
      <c r="X16" s="21">
        <f t="shared" si="3"/>
        <v>18000</v>
      </c>
      <c r="Y16" s="114">
        <f t="shared" si="4"/>
        <v>0</v>
      </c>
      <c r="Z16" s="115">
        <v>18000</v>
      </c>
      <c r="AA16" s="107"/>
    </row>
    <row r="17" spans="1:27" s="13" customFormat="1" ht="18" customHeight="1" x14ac:dyDescent="0.15">
      <c r="A17" s="12">
        <v>11</v>
      </c>
      <c r="B17" s="18" t="s">
        <v>28</v>
      </c>
      <c r="C17" s="50"/>
      <c r="D17" s="56"/>
      <c r="E17" s="21"/>
      <c r="F17" s="50">
        <v>618</v>
      </c>
      <c r="G17" s="56">
        <v>1619</v>
      </c>
      <c r="H17" s="21">
        <v>3583</v>
      </c>
      <c r="I17" s="19">
        <v>6584</v>
      </c>
      <c r="J17" s="20">
        <f t="shared" si="0"/>
        <v>12404</v>
      </c>
      <c r="K17" s="62">
        <v>6770</v>
      </c>
      <c r="L17" s="68">
        <v>4359</v>
      </c>
      <c r="M17" s="19">
        <v>467</v>
      </c>
      <c r="N17" s="20">
        <f t="shared" si="1"/>
        <v>11596</v>
      </c>
      <c r="O17" s="62"/>
      <c r="P17" s="68"/>
      <c r="Q17" s="50"/>
      <c r="R17" s="56"/>
      <c r="S17" s="21"/>
      <c r="T17" s="50"/>
      <c r="U17" s="56"/>
      <c r="V17" s="21"/>
      <c r="W17" s="20">
        <f t="shared" si="2"/>
        <v>0</v>
      </c>
      <c r="X17" s="21">
        <f t="shared" si="3"/>
        <v>24000</v>
      </c>
      <c r="Y17" s="114">
        <f t="shared" ref="Y17:Y37" si="5">+X17-Z17</f>
        <v>0</v>
      </c>
      <c r="Z17" s="115">
        <v>24000</v>
      </c>
      <c r="AA17" s="107"/>
    </row>
    <row r="18" spans="1:27" s="22" customFormat="1" ht="18" customHeight="1" x14ac:dyDescent="0.15">
      <c r="A18" s="12">
        <v>12</v>
      </c>
      <c r="B18" s="18" t="s">
        <v>29</v>
      </c>
      <c r="C18" s="50"/>
      <c r="D18" s="56"/>
      <c r="E18" s="21"/>
      <c r="F18" s="50">
        <v>352</v>
      </c>
      <c r="G18" s="56">
        <v>785</v>
      </c>
      <c r="H18" s="21">
        <v>1163</v>
      </c>
      <c r="I18" s="19">
        <v>675</v>
      </c>
      <c r="J18" s="20">
        <f t="shared" si="0"/>
        <v>2975</v>
      </c>
      <c r="K18" s="62">
        <v>2404</v>
      </c>
      <c r="L18" s="68">
        <v>2616</v>
      </c>
      <c r="M18" s="19">
        <v>2615</v>
      </c>
      <c r="N18" s="20">
        <f t="shared" si="1"/>
        <v>7635</v>
      </c>
      <c r="O18" s="62">
        <v>2822</v>
      </c>
      <c r="P18" s="68">
        <v>1738</v>
      </c>
      <c r="Q18" s="50"/>
      <c r="R18" s="56"/>
      <c r="S18" s="21"/>
      <c r="T18" s="50"/>
      <c r="U18" s="56"/>
      <c r="V18" s="21"/>
      <c r="W18" s="20">
        <f t="shared" si="2"/>
        <v>4560</v>
      </c>
      <c r="X18" s="21">
        <f t="shared" si="3"/>
        <v>15170</v>
      </c>
      <c r="Y18" s="116">
        <f t="shared" si="5"/>
        <v>1170</v>
      </c>
      <c r="Z18" s="115">
        <v>14000</v>
      </c>
      <c r="AA18" s="108"/>
    </row>
    <row r="19" spans="1:27" s="13" customFormat="1" ht="18" customHeight="1" x14ac:dyDescent="0.15">
      <c r="A19" s="12">
        <v>13</v>
      </c>
      <c r="B19" s="23" t="s">
        <v>30</v>
      </c>
      <c r="C19" s="50"/>
      <c r="D19" s="56"/>
      <c r="E19" s="21">
        <v>363</v>
      </c>
      <c r="F19" s="50">
        <v>2262</v>
      </c>
      <c r="G19" s="56">
        <v>1296</v>
      </c>
      <c r="H19" s="21">
        <v>1857</v>
      </c>
      <c r="I19" s="19">
        <v>1746</v>
      </c>
      <c r="J19" s="20">
        <f t="shared" si="0"/>
        <v>7524</v>
      </c>
      <c r="K19" s="62">
        <v>2879</v>
      </c>
      <c r="L19" s="68">
        <v>4535</v>
      </c>
      <c r="M19" s="19">
        <v>12223</v>
      </c>
      <c r="N19" s="20">
        <f t="shared" si="1"/>
        <v>19637</v>
      </c>
      <c r="O19" s="62">
        <v>8111</v>
      </c>
      <c r="P19" s="68">
        <v>6294</v>
      </c>
      <c r="Q19" s="50">
        <v>5144</v>
      </c>
      <c r="R19" s="56">
        <v>4224</v>
      </c>
      <c r="S19" s="21">
        <v>1232</v>
      </c>
      <c r="T19" s="50"/>
      <c r="U19" s="56"/>
      <c r="V19" s="21"/>
      <c r="W19" s="20">
        <f t="shared" si="2"/>
        <v>25005</v>
      </c>
      <c r="X19" s="21">
        <f t="shared" si="3"/>
        <v>52166</v>
      </c>
      <c r="Y19" s="114">
        <f t="shared" si="5"/>
        <v>766</v>
      </c>
      <c r="Z19" s="115">
        <v>51400</v>
      </c>
      <c r="AA19" s="107"/>
    </row>
    <row r="20" spans="1:27" s="13" customFormat="1" ht="18" customHeight="1" x14ac:dyDescent="0.15">
      <c r="A20" s="12">
        <v>14</v>
      </c>
      <c r="B20" s="18" t="s">
        <v>31</v>
      </c>
      <c r="C20" s="50"/>
      <c r="D20" s="56"/>
      <c r="E20" s="21"/>
      <c r="F20" s="50">
        <v>6</v>
      </c>
      <c r="G20" s="56">
        <v>1520</v>
      </c>
      <c r="H20" s="21">
        <v>871</v>
      </c>
      <c r="I20" s="19">
        <v>1792</v>
      </c>
      <c r="J20" s="20">
        <f t="shared" si="0"/>
        <v>4189</v>
      </c>
      <c r="K20" s="62">
        <v>7133</v>
      </c>
      <c r="L20" s="68">
        <v>6450</v>
      </c>
      <c r="M20" s="19">
        <v>328</v>
      </c>
      <c r="N20" s="20">
        <f t="shared" si="1"/>
        <v>13911</v>
      </c>
      <c r="O20" s="62"/>
      <c r="P20" s="68"/>
      <c r="Q20" s="50"/>
      <c r="R20" s="56"/>
      <c r="S20" s="21"/>
      <c r="T20" s="50"/>
      <c r="U20" s="56"/>
      <c r="V20" s="21"/>
      <c r="W20" s="20">
        <f t="shared" si="2"/>
        <v>0</v>
      </c>
      <c r="X20" s="21">
        <f t="shared" si="3"/>
        <v>18100</v>
      </c>
      <c r="Y20" s="114">
        <f t="shared" si="5"/>
        <v>0</v>
      </c>
      <c r="Z20" s="115">
        <v>18100</v>
      </c>
      <c r="AA20" s="107"/>
    </row>
    <row r="21" spans="1:27" s="13" customFormat="1" ht="18" customHeight="1" x14ac:dyDescent="0.15">
      <c r="A21" s="12">
        <v>15</v>
      </c>
      <c r="B21" s="18" t="s">
        <v>32</v>
      </c>
      <c r="C21" s="50"/>
      <c r="D21" s="56"/>
      <c r="E21" s="21"/>
      <c r="F21" s="50">
        <v>250</v>
      </c>
      <c r="G21" s="56">
        <v>495</v>
      </c>
      <c r="H21" s="21">
        <v>255</v>
      </c>
      <c r="I21" s="19">
        <v>109</v>
      </c>
      <c r="J21" s="20">
        <f t="shared" si="0"/>
        <v>1109</v>
      </c>
      <c r="K21" s="62">
        <v>280</v>
      </c>
      <c r="L21" s="68">
        <v>660</v>
      </c>
      <c r="M21" s="19">
        <v>358</v>
      </c>
      <c r="N21" s="20">
        <f t="shared" si="1"/>
        <v>1298</v>
      </c>
      <c r="O21" s="62">
        <v>393</v>
      </c>
      <c r="P21" s="68"/>
      <c r="Q21" s="50"/>
      <c r="R21" s="56"/>
      <c r="S21" s="21"/>
      <c r="T21" s="50"/>
      <c r="U21" s="56"/>
      <c r="V21" s="21"/>
      <c r="W21" s="20">
        <f t="shared" si="2"/>
        <v>393</v>
      </c>
      <c r="X21" s="21">
        <f t="shared" si="3"/>
        <v>2800</v>
      </c>
      <c r="Y21" s="114">
        <f t="shared" si="5"/>
        <v>0</v>
      </c>
      <c r="Z21" s="115">
        <v>2800</v>
      </c>
      <c r="AA21" s="107"/>
    </row>
    <row r="22" spans="1:27" s="13" customFormat="1" ht="18" customHeight="1" x14ac:dyDescent="0.15">
      <c r="A22" s="12">
        <v>16</v>
      </c>
      <c r="B22" s="18" t="s">
        <v>33</v>
      </c>
      <c r="C22" s="50"/>
      <c r="D22" s="56"/>
      <c r="E22" s="21"/>
      <c r="F22" s="50"/>
      <c r="G22" s="56">
        <v>147</v>
      </c>
      <c r="H22" s="21">
        <v>358</v>
      </c>
      <c r="I22" s="19">
        <v>0</v>
      </c>
      <c r="J22" s="20">
        <f t="shared" si="0"/>
        <v>505</v>
      </c>
      <c r="K22" s="62">
        <v>138</v>
      </c>
      <c r="L22" s="68">
        <v>519</v>
      </c>
      <c r="M22" s="19">
        <v>551</v>
      </c>
      <c r="N22" s="20">
        <f t="shared" si="1"/>
        <v>1208</v>
      </c>
      <c r="O22" s="62">
        <v>87</v>
      </c>
      <c r="P22" s="68"/>
      <c r="Q22" s="50"/>
      <c r="R22" s="56"/>
      <c r="S22" s="21"/>
      <c r="T22" s="50"/>
      <c r="U22" s="56"/>
      <c r="V22" s="21"/>
      <c r="W22" s="20">
        <f t="shared" si="2"/>
        <v>87</v>
      </c>
      <c r="X22" s="21">
        <f t="shared" si="3"/>
        <v>1800</v>
      </c>
      <c r="Y22" s="114">
        <f t="shared" si="5"/>
        <v>-1000</v>
      </c>
      <c r="Z22" s="115">
        <v>2800</v>
      </c>
      <c r="AA22" s="107"/>
    </row>
    <row r="23" spans="1:27" s="13" customFormat="1" ht="18" customHeight="1" x14ac:dyDescent="0.15">
      <c r="A23" s="12">
        <v>17</v>
      </c>
      <c r="B23" s="18" t="s">
        <v>34</v>
      </c>
      <c r="C23" s="50"/>
      <c r="D23" s="56"/>
      <c r="E23" s="21"/>
      <c r="F23" s="50">
        <v>671</v>
      </c>
      <c r="G23" s="56">
        <v>672</v>
      </c>
      <c r="H23" s="21">
        <v>1668</v>
      </c>
      <c r="I23" s="19">
        <v>479</v>
      </c>
      <c r="J23" s="20">
        <f t="shared" si="0"/>
        <v>3490</v>
      </c>
      <c r="K23" s="62">
        <v>3723</v>
      </c>
      <c r="L23" s="68">
        <v>4461</v>
      </c>
      <c r="M23" s="19">
        <v>2535</v>
      </c>
      <c r="N23" s="20">
        <f t="shared" si="1"/>
        <v>10719</v>
      </c>
      <c r="O23" s="62">
        <v>891</v>
      </c>
      <c r="P23" s="68"/>
      <c r="Q23" s="50"/>
      <c r="R23" s="56"/>
      <c r="S23" s="21"/>
      <c r="T23" s="50"/>
      <c r="U23" s="56"/>
      <c r="V23" s="21"/>
      <c r="W23" s="20">
        <f t="shared" si="2"/>
        <v>891</v>
      </c>
      <c r="X23" s="21">
        <f t="shared" si="3"/>
        <v>15100</v>
      </c>
      <c r="Y23" s="114">
        <f t="shared" si="5"/>
        <v>-3000</v>
      </c>
      <c r="Z23" s="115">
        <v>18100</v>
      </c>
      <c r="AA23" s="107"/>
    </row>
    <row r="24" spans="1:27" s="13" customFormat="1" ht="18" customHeight="1" x14ac:dyDescent="0.15">
      <c r="A24" s="12">
        <v>18</v>
      </c>
      <c r="B24" s="18" t="s">
        <v>83</v>
      </c>
      <c r="C24" s="50"/>
      <c r="D24" s="56"/>
      <c r="E24" s="21"/>
      <c r="F24" s="50"/>
      <c r="G24" s="56"/>
      <c r="H24" s="21">
        <v>126</v>
      </c>
      <c r="I24" s="19">
        <v>1874</v>
      </c>
      <c r="J24" s="20">
        <f t="shared" si="0"/>
        <v>2000</v>
      </c>
      <c r="K24" s="62"/>
      <c r="L24" s="68"/>
      <c r="M24" s="19"/>
      <c r="N24" s="20">
        <f t="shared" si="1"/>
        <v>0</v>
      </c>
      <c r="O24" s="62"/>
      <c r="P24" s="68"/>
      <c r="Q24" s="50"/>
      <c r="R24" s="56"/>
      <c r="S24" s="21"/>
      <c r="T24" s="50"/>
      <c r="U24" s="56"/>
      <c r="V24" s="21"/>
      <c r="W24" s="20">
        <f>SUM(O24:V24)</f>
        <v>0</v>
      </c>
      <c r="X24" s="21">
        <f>+J24+N24+W24</f>
        <v>2000</v>
      </c>
      <c r="Y24" s="114">
        <f t="shared" si="5"/>
        <v>2000</v>
      </c>
      <c r="Z24" s="115"/>
      <c r="AA24" s="107"/>
    </row>
    <row r="25" spans="1:27" s="13" customFormat="1" ht="18" customHeight="1" x14ac:dyDescent="0.15">
      <c r="A25" s="12">
        <v>19</v>
      </c>
      <c r="B25" s="18" t="s">
        <v>84</v>
      </c>
      <c r="C25" s="50"/>
      <c r="D25" s="56"/>
      <c r="E25" s="21"/>
      <c r="F25" s="50">
        <v>205</v>
      </c>
      <c r="G25" s="56">
        <v>795</v>
      </c>
      <c r="H25" s="21">
        <v>41</v>
      </c>
      <c r="I25" s="19">
        <v>882</v>
      </c>
      <c r="J25" s="20">
        <f t="shared" si="0"/>
        <v>1923</v>
      </c>
      <c r="K25" s="62">
        <v>77</v>
      </c>
      <c r="L25" s="68"/>
      <c r="M25" s="19"/>
      <c r="N25" s="20">
        <f t="shared" si="1"/>
        <v>77</v>
      </c>
      <c r="O25" s="62"/>
      <c r="P25" s="68"/>
      <c r="Q25" s="50"/>
      <c r="R25" s="56"/>
      <c r="S25" s="21"/>
      <c r="T25" s="50"/>
      <c r="U25" s="56"/>
      <c r="V25" s="21"/>
      <c r="W25" s="20">
        <f>SUM(O25:V25)</f>
        <v>0</v>
      </c>
      <c r="X25" s="21">
        <f>+J25+N25+W25</f>
        <v>2000</v>
      </c>
      <c r="Y25" s="114">
        <f t="shared" si="5"/>
        <v>2000</v>
      </c>
      <c r="Z25" s="115"/>
      <c r="AA25" s="107"/>
    </row>
    <row r="26" spans="1:27" s="13" customFormat="1" ht="18" customHeight="1" x14ac:dyDescent="0.15">
      <c r="A26" s="12">
        <v>20</v>
      </c>
      <c r="B26" s="118" t="s">
        <v>85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>
        <v>1000</v>
      </c>
      <c r="L26" s="68"/>
      <c r="M26" s="19"/>
      <c r="N26" s="20">
        <f t="shared" si="1"/>
        <v>1000</v>
      </c>
      <c r="O26" s="62">
        <v>1000</v>
      </c>
      <c r="P26" s="68"/>
      <c r="Q26" s="50"/>
      <c r="R26" s="56"/>
      <c r="S26" s="21"/>
      <c r="T26" s="50"/>
      <c r="U26" s="56"/>
      <c r="V26" s="21"/>
      <c r="W26" s="20">
        <f>SUM(O26:V26)</f>
        <v>1000</v>
      </c>
      <c r="X26" s="21">
        <f>+J26+N26+W26</f>
        <v>2000</v>
      </c>
      <c r="Y26" s="114">
        <f t="shared" si="5"/>
        <v>2000</v>
      </c>
      <c r="Z26" s="115"/>
      <c r="AA26" s="107"/>
    </row>
    <row r="27" spans="1:27" s="13" customFormat="1" ht="18" customHeight="1" x14ac:dyDescent="0.15">
      <c r="A27" s="12">
        <v>21</v>
      </c>
      <c r="B27" s="18" t="s">
        <v>35</v>
      </c>
      <c r="C27" s="50"/>
      <c r="D27" s="56"/>
      <c r="E27" s="21"/>
      <c r="F27" s="50">
        <v>1236</v>
      </c>
      <c r="G27" s="56">
        <v>352</v>
      </c>
      <c r="H27" s="21">
        <v>615</v>
      </c>
      <c r="I27" s="19">
        <v>3343</v>
      </c>
      <c r="J27" s="20">
        <f t="shared" si="0"/>
        <v>5546</v>
      </c>
      <c r="K27" s="62">
        <v>994</v>
      </c>
      <c r="L27" s="68">
        <v>4662</v>
      </c>
      <c r="M27" s="19">
        <v>6161</v>
      </c>
      <c r="N27" s="20">
        <f t="shared" si="1"/>
        <v>11817</v>
      </c>
      <c r="O27" s="62">
        <v>4852</v>
      </c>
      <c r="P27" s="68">
        <v>2873</v>
      </c>
      <c r="Q27" s="50">
        <v>612</v>
      </c>
      <c r="R27" s="56"/>
      <c r="S27" s="21"/>
      <c r="T27" s="50"/>
      <c r="U27" s="56"/>
      <c r="V27" s="21"/>
      <c r="W27" s="20">
        <f t="shared" si="2"/>
        <v>8337</v>
      </c>
      <c r="X27" s="21">
        <f t="shared" si="3"/>
        <v>25700</v>
      </c>
      <c r="Y27" s="114">
        <f t="shared" si="5"/>
        <v>-2000</v>
      </c>
      <c r="Z27" s="115">
        <v>27700</v>
      </c>
      <c r="AA27" s="107"/>
    </row>
    <row r="28" spans="1:27" s="13" customFormat="1" ht="18" customHeight="1" x14ac:dyDescent="0.15">
      <c r="A28" s="12">
        <v>22</v>
      </c>
      <c r="B28" s="18" t="s">
        <v>36</v>
      </c>
      <c r="C28" s="50"/>
      <c r="D28" s="56"/>
      <c r="E28" s="21"/>
      <c r="F28" s="50"/>
      <c r="G28" s="56"/>
      <c r="H28" s="21"/>
      <c r="I28" s="19"/>
      <c r="J28" s="20">
        <f t="shared" si="0"/>
        <v>0</v>
      </c>
      <c r="K28" s="62"/>
      <c r="L28" s="68">
        <v>2448</v>
      </c>
      <c r="M28" s="19">
        <v>3372</v>
      </c>
      <c r="N28" s="20">
        <f t="shared" si="1"/>
        <v>5820</v>
      </c>
      <c r="O28" s="62">
        <v>1480</v>
      </c>
      <c r="P28" s="68"/>
      <c r="Q28" s="50"/>
      <c r="R28" s="56"/>
      <c r="S28" s="21"/>
      <c r="T28" s="50"/>
      <c r="U28" s="56"/>
      <c r="V28" s="21"/>
      <c r="W28" s="20">
        <f t="shared" si="2"/>
        <v>1480</v>
      </c>
      <c r="X28" s="21">
        <f t="shared" si="3"/>
        <v>7300</v>
      </c>
      <c r="Y28" s="114">
        <f t="shared" si="5"/>
        <v>0</v>
      </c>
      <c r="Z28" s="115">
        <v>7300</v>
      </c>
      <c r="AA28" s="107"/>
    </row>
    <row r="29" spans="1:27" s="13" customFormat="1" ht="18" customHeight="1" x14ac:dyDescent="0.15">
      <c r="A29" s="12">
        <v>23</v>
      </c>
      <c r="B29" s="23" t="s">
        <v>37</v>
      </c>
      <c r="C29" s="50"/>
      <c r="D29" s="56"/>
      <c r="E29" s="21"/>
      <c r="F29" s="50">
        <v>57</v>
      </c>
      <c r="G29" s="56">
        <v>132</v>
      </c>
      <c r="H29" s="21">
        <v>255</v>
      </c>
      <c r="I29" s="19">
        <v>95</v>
      </c>
      <c r="J29" s="20">
        <f t="shared" si="0"/>
        <v>539</v>
      </c>
      <c r="K29" s="62">
        <v>1663</v>
      </c>
      <c r="L29" s="68">
        <v>4251</v>
      </c>
      <c r="M29" s="19">
        <v>5072</v>
      </c>
      <c r="N29" s="20">
        <f t="shared" si="1"/>
        <v>10986</v>
      </c>
      <c r="O29" s="62">
        <v>3075</v>
      </c>
      <c r="P29" s="68"/>
      <c r="Q29" s="50"/>
      <c r="R29" s="56"/>
      <c r="S29" s="21"/>
      <c r="T29" s="50"/>
      <c r="U29" s="56"/>
      <c r="V29" s="21"/>
      <c r="W29" s="20">
        <f t="shared" si="2"/>
        <v>3075</v>
      </c>
      <c r="X29" s="21">
        <f t="shared" si="3"/>
        <v>14600</v>
      </c>
      <c r="Y29" s="114">
        <f t="shared" si="5"/>
        <v>0</v>
      </c>
      <c r="Z29" s="115">
        <v>14600</v>
      </c>
      <c r="AA29" s="107"/>
    </row>
    <row r="30" spans="1:27" s="13" customFormat="1" ht="18" customHeight="1" x14ac:dyDescent="0.15">
      <c r="A30" s="12">
        <v>24</v>
      </c>
      <c r="B30" s="18" t="s">
        <v>38</v>
      </c>
      <c r="C30" s="50"/>
      <c r="D30" s="56"/>
      <c r="E30" s="21"/>
      <c r="F30" s="50"/>
      <c r="G30" s="56"/>
      <c r="H30" s="21"/>
      <c r="I30" s="19"/>
      <c r="J30" s="20">
        <f t="shared" si="0"/>
        <v>0</v>
      </c>
      <c r="K30" s="62">
        <v>360</v>
      </c>
      <c r="L30" s="68">
        <v>1507</v>
      </c>
      <c r="M30" s="19">
        <v>2532</v>
      </c>
      <c r="N30" s="20">
        <f t="shared" si="1"/>
        <v>4399</v>
      </c>
      <c r="O30" s="62">
        <v>1805</v>
      </c>
      <c r="P30" s="68">
        <v>796</v>
      </c>
      <c r="Q30" s="50"/>
      <c r="R30" s="56"/>
      <c r="S30" s="21"/>
      <c r="T30" s="50"/>
      <c r="U30" s="56"/>
      <c r="V30" s="21"/>
      <c r="W30" s="20">
        <f t="shared" si="2"/>
        <v>2601</v>
      </c>
      <c r="X30" s="21">
        <f t="shared" si="3"/>
        <v>7000</v>
      </c>
      <c r="Y30" s="114">
        <f t="shared" si="5"/>
        <v>0</v>
      </c>
      <c r="Z30" s="115">
        <v>7000</v>
      </c>
      <c r="AA30" s="107"/>
    </row>
    <row r="31" spans="1:27" s="13" customFormat="1" ht="18" customHeight="1" x14ac:dyDescent="0.15">
      <c r="A31" s="12">
        <v>25</v>
      </c>
      <c r="B31" s="18" t="s">
        <v>39</v>
      </c>
      <c r="C31" s="50"/>
      <c r="D31" s="56"/>
      <c r="E31" s="21"/>
      <c r="F31" s="50">
        <v>850</v>
      </c>
      <c r="G31" s="56">
        <v>2200</v>
      </c>
      <c r="H31" s="21">
        <v>4000</v>
      </c>
      <c r="I31" s="19">
        <v>5590</v>
      </c>
      <c r="J31" s="20">
        <v>12640</v>
      </c>
      <c r="K31" s="62">
        <v>5050</v>
      </c>
      <c r="L31" s="68">
        <v>4310</v>
      </c>
      <c r="M31" s="19">
        <v>3000</v>
      </c>
      <c r="N31" s="20">
        <f t="shared" si="1"/>
        <v>12360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25000</v>
      </c>
      <c r="Y31" s="114">
        <f t="shared" si="5"/>
        <v>0</v>
      </c>
      <c r="Z31" s="115">
        <v>25000</v>
      </c>
      <c r="AA31" s="107"/>
    </row>
    <row r="32" spans="1:27" s="13" customFormat="1" ht="18" customHeight="1" x14ac:dyDescent="0.15">
      <c r="A32" s="12">
        <v>26</v>
      </c>
      <c r="B32" s="18" t="s">
        <v>40</v>
      </c>
      <c r="C32" s="50"/>
      <c r="D32" s="56"/>
      <c r="E32" s="21"/>
      <c r="F32" s="50"/>
      <c r="G32" s="56"/>
      <c r="H32" s="21"/>
      <c r="I32" s="19"/>
      <c r="J32" s="20">
        <f t="shared" si="0"/>
        <v>0</v>
      </c>
      <c r="K32" s="62"/>
      <c r="L32" s="68">
        <v>980</v>
      </c>
      <c r="M32" s="19">
        <v>2510</v>
      </c>
      <c r="N32" s="20">
        <f t="shared" si="1"/>
        <v>3490</v>
      </c>
      <c r="O32" s="62">
        <v>1610</v>
      </c>
      <c r="P32" s="68"/>
      <c r="Q32" s="50"/>
      <c r="R32" s="56"/>
      <c r="S32" s="21"/>
      <c r="T32" s="50"/>
      <c r="U32" s="56"/>
      <c r="V32" s="21"/>
      <c r="W32" s="20">
        <f t="shared" si="2"/>
        <v>1610</v>
      </c>
      <c r="X32" s="21">
        <f t="shared" si="3"/>
        <v>5100</v>
      </c>
      <c r="Y32" s="114">
        <f t="shared" si="5"/>
        <v>0</v>
      </c>
      <c r="Z32" s="115">
        <v>5100</v>
      </c>
      <c r="AA32" s="107"/>
    </row>
    <row r="33" spans="1:27" s="13" customFormat="1" ht="18" customHeight="1" x14ac:dyDescent="0.15">
      <c r="A33" s="12">
        <v>27</v>
      </c>
      <c r="B33" s="18" t="s">
        <v>41</v>
      </c>
      <c r="C33" s="50"/>
      <c r="D33" s="56"/>
      <c r="E33" s="21"/>
      <c r="F33" s="50">
        <v>145</v>
      </c>
      <c r="G33" s="56">
        <v>1003</v>
      </c>
      <c r="H33" s="21">
        <v>1062</v>
      </c>
      <c r="I33" s="19">
        <v>989</v>
      </c>
      <c r="J33" s="20">
        <f t="shared" si="0"/>
        <v>3199</v>
      </c>
      <c r="K33" s="62">
        <v>850</v>
      </c>
      <c r="L33" s="68">
        <v>716</v>
      </c>
      <c r="M33" s="19">
        <v>496</v>
      </c>
      <c r="N33" s="20">
        <f t="shared" si="1"/>
        <v>2062</v>
      </c>
      <c r="O33" s="62">
        <v>239</v>
      </c>
      <c r="P33" s="68"/>
      <c r="Q33" s="50"/>
      <c r="R33" s="56"/>
      <c r="S33" s="21"/>
      <c r="T33" s="50"/>
      <c r="U33" s="56"/>
      <c r="V33" s="21"/>
      <c r="W33" s="20">
        <f t="shared" si="2"/>
        <v>239</v>
      </c>
      <c r="X33" s="21">
        <f t="shared" si="3"/>
        <v>5500</v>
      </c>
      <c r="Y33" s="114">
        <f t="shared" si="5"/>
        <v>0</v>
      </c>
      <c r="Z33" s="115">
        <v>5500</v>
      </c>
      <c r="AA33" s="107"/>
    </row>
    <row r="34" spans="1:27" s="13" customFormat="1" ht="18" customHeight="1" x14ac:dyDescent="0.15">
      <c r="A34" s="12">
        <v>28</v>
      </c>
      <c r="B34" s="18" t="s">
        <v>42</v>
      </c>
      <c r="C34" s="50"/>
      <c r="D34" s="56"/>
      <c r="E34" s="21"/>
      <c r="F34" s="50"/>
      <c r="G34" s="56"/>
      <c r="H34" s="21">
        <v>265</v>
      </c>
      <c r="I34" s="19">
        <v>98</v>
      </c>
      <c r="J34" s="20">
        <f t="shared" si="0"/>
        <v>363</v>
      </c>
      <c r="K34" s="62">
        <v>849</v>
      </c>
      <c r="L34" s="68">
        <v>1454</v>
      </c>
      <c r="M34" s="19">
        <v>1038</v>
      </c>
      <c r="N34" s="20">
        <f t="shared" si="1"/>
        <v>3341</v>
      </c>
      <c r="O34" s="62">
        <v>1137</v>
      </c>
      <c r="P34" s="68">
        <v>159</v>
      </c>
      <c r="Q34" s="50"/>
      <c r="R34" s="56"/>
      <c r="S34" s="21"/>
      <c r="T34" s="50"/>
      <c r="U34" s="56"/>
      <c r="V34" s="21"/>
      <c r="W34" s="20">
        <f t="shared" si="2"/>
        <v>1296</v>
      </c>
      <c r="X34" s="21">
        <f t="shared" si="3"/>
        <v>5000</v>
      </c>
      <c r="Y34" s="114">
        <f t="shared" si="5"/>
        <v>0</v>
      </c>
      <c r="Z34" s="115">
        <v>5000</v>
      </c>
      <c r="AA34" s="107"/>
    </row>
    <row r="35" spans="1:27" s="13" customFormat="1" ht="18" customHeight="1" x14ac:dyDescent="0.15">
      <c r="A35" s="12">
        <v>29</v>
      </c>
      <c r="B35" s="18" t="s">
        <v>43</v>
      </c>
      <c r="C35" s="50"/>
      <c r="D35" s="56"/>
      <c r="E35" s="21"/>
      <c r="F35" s="50"/>
      <c r="G35" s="56">
        <v>180</v>
      </c>
      <c r="H35" s="21">
        <v>230</v>
      </c>
      <c r="I35" s="19">
        <v>200</v>
      </c>
      <c r="J35" s="20">
        <f t="shared" si="0"/>
        <v>610</v>
      </c>
      <c r="K35" s="62">
        <v>270</v>
      </c>
      <c r="L35" s="68">
        <v>630</v>
      </c>
      <c r="M35" s="19">
        <v>1530</v>
      </c>
      <c r="N35" s="20">
        <f t="shared" si="1"/>
        <v>2430</v>
      </c>
      <c r="O35" s="62">
        <v>760</v>
      </c>
      <c r="P35" s="68">
        <v>400</v>
      </c>
      <c r="Q35" s="50"/>
      <c r="R35" s="56"/>
      <c r="S35" s="21"/>
      <c r="T35" s="50"/>
      <c r="U35" s="56"/>
      <c r="V35" s="21"/>
      <c r="W35" s="20">
        <f t="shared" si="2"/>
        <v>1160</v>
      </c>
      <c r="X35" s="21">
        <f t="shared" si="3"/>
        <v>4200</v>
      </c>
      <c r="Y35" s="114">
        <f t="shared" si="5"/>
        <v>0</v>
      </c>
      <c r="Z35" s="115">
        <v>4200</v>
      </c>
      <c r="AA35" s="107"/>
    </row>
    <row r="36" spans="1:27" s="13" customFormat="1" ht="18" customHeight="1" x14ac:dyDescent="0.15">
      <c r="A36" s="12">
        <v>30</v>
      </c>
      <c r="B36" s="18" t="s">
        <v>44</v>
      </c>
      <c r="C36" s="50"/>
      <c r="D36" s="56"/>
      <c r="E36" s="21"/>
      <c r="F36" s="50">
        <v>941</v>
      </c>
      <c r="G36" s="56">
        <v>1122</v>
      </c>
      <c r="H36" s="21">
        <v>1387</v>
      </c>
      <c r="I36" s="19">
        <v>2164</v>
      </c>
      <c r="J36" s="20">
        <f t="shared" si="0"/>
        <v>5614</v>
      </c>
      <c r="K36" s="62">
        <v>3654</v>
      </c>
      <c r="L36" s="68">
        <v>2790</v>
      </c>
      <c r="M36" s="19">
        <v>3586</v>
      </c>
      <c r="N36" s="20">
        <f t="shared" si="1"/>
        <v>10030</v>
      </c>
      <c r="O36" s="62">
        <v>3621</v>
      </c>
      <c r="P36" s="68">
        <v>735</v>
      </c>
      <c r="Q36" s="50"/>
      <c r="R36" s="56"/>
      <c r="S36" s="21"/>
      <c r="T36" s="50"/>
      <c r="U36" s="56"/>
      <c r="V36" s="21"/>
      <c r="W36" s="20">
        <f t="shared" si="2"/>
        <v>4356</v>
      </c>
      <c r="X36" s="21">
        <f t="shared" si="3"/>
        <v>20000</v>
      </c>
      <c r="Y36" s="114">
        <f t="shared" si="5"/>
        <v>0</v>
      </c>
      <c r="Z36" s="115">
        <v>20000</v>
      </c>
      <c r="AA36" s="107"/>
    </row>
    <row r="37" spans="1:27" s="13" customFormat="1" ht="18" customHeight="1" x14ac:dyDescent="0.15">
      <c r="A37" s="12">
        <v>31</v>
      </c>
      <c r="B37" s="24" t="s">
        <v>45</v>
      </c>
      <c r="C37" s="51"/>
      <c r="D37" s="57"/>
      <c r="E37" s="27"/>
      <c r="F37" s="51"/>
      <c r="G37" s="57">
        <v>459</v>
      </c>
      <c r="H37" s="27">
        <v>2376</v>
      </c>
      <c r="I37" s="25">
        <v>5187</v>
      </c>
      <c r="J37" s="26">
        <f t="shared" si="0"/>
        <v>8022</v>
      </c>
      <c r="K37" s="63">
        <v>5221</v>
      </c>
      <c r="L37" s="69">
        <v>6185</v>
      </c>
      <c r="M37" s="25">
        <v>5940</v>
      </c>
      <c r="N37" s="26">
        <f t="shared" si="1"/>
        <v>17346</v>
      </c>
      <c r="O37" s="63">
        <v>1632</v>
      </c>
      <c r="P37" s="69"/>
      <c r="Q37" s="51"/>
      <c r="R37" s="57"/>
      <c r="S37" s="27"/>
      <c r="T37" s="51"/>
      <c r="U37" s="57"/>
      <c r="V37" s="27"/>
      <c r="W37" s="26">
        <f t="shared" si="2"/>
        <v>1632</v>
      </c>
      <c r="X37" s="27">
        <f t="shared" si="3"/>
        <v>27000</v>
      </c>
      <c r="Y37" s="114">
        <f t="shared" si="5"/>
        <v>0</v>
      </c>
      <c r="Z37" s="115">
        <v>27000</v>
      </c>
      <c r="AA37" s="107"/>
    </row>
    <row r="38" spans="1:27" s="22" customFormat="1" ht="18" customHeight="1" x14ac:dyDescent="0.15">
      <c r="A38" s="28"/>
      <c r="B38" s="29" t="s">
        <v>52</v>
      </c>
      <c r="C38" s="52">
        <f t="shared" ref="C38:I38" si="6">SUM(C7:C37)</f>
        <v>501</v>
      </c>
      <c r="D38" s="58">
        <f t="shared" si="6"/>
        <v>2495</v>
      </c>
      <c r="E38" s="32">
        <f t="shared" si="6"/>
        <v>3328</v>
      </c>
      <c r="F38" s="52">
        <f t="shared" si="6"/>
        <v>14076</v>
      </c>
      <c r="G38" s="58">
        <f t="shared" si="6"/>
        <v>21822</v>
      </c>
      <c r="H38" s="32">
        <f t="shared" si="6"/>
        <v>30104</v>
      </c>
      <c r="I38" s="30">
        <f t="shared" si="6"/>
        <v>42820</v>
      </c>
      <c r="J38" s="31">
        <f t="shared" si="0"/>
        <v>115146</v>
      </c>
      <c r="K38" s="64">
        <f>SUM(K7:K37)</f>
        <v>56055</v>
      </c>
      <c r="L38" s="70">
        <f>SUM(L7:L37)</f>
        <v>87191</v>
      </c>
      <c r="M38" s="30">
        <f>SUM(M7:M37)</f>
        <v>88339</v>
      </c>
      <c r="N38" s="31">
        <f t="shared" si="1"/>
        <v>231585</v>
      </c>
      <c r="O38" s="64">
        <f t="shared" ref="O38:V38" si="7">SUM(O7:O37)</f>
        <v>52555</v>
      </c>
      <c r="P38" s="70">
        <f t="shared" si="7"/>
        <v>18861</v>
      </c>
      <c r="Q38" s="52">
        <f t="shared" si="7"/>
        <v>6033</v>
      </c>
      <c r="R38" s="58">
        <f t="shared" si="7"/>
        <v>4224</v>
      </c>
      <c r="S38" s="32">
        <f t="shared" si="7"/>
        <v>1232</v>
      </c>
      <c r="T38" s="52">
        <f t="shared" si="7"/>
        <v>0</v>
      </c>
      <c r="U38" s="58">
        <f t="shared" si="7"/>
        <v>0</v>
      </c>
      <c r="V38" s="32">
        <f t="shared" si="7"/>
        <v>0</v>
      </c>
      <c r="W38" s="31">
        <f t="shared" si="2"/>
        <v>82905</v>
      </c>
      <c r="X38" s="32">
        <f t="shared" si="3"/>
        <v>429636</v>
      </c>
      <c r="Y38" s="116">
        <f>SUM(Y7:Y37)</f>
        <v>2136</v>
      </c>
      <c r="Z38" s="117">
        <f>SUM(Z7:Z37)</f>
        <v>427500</v>
      </c>
      <c r="AA38" s="108"/>
    </row>
    <row r="39" spans="1:27" s="48" customFormat="1" ht="18" customHeight="1" thickBot="1" x14ac:dyDescent="0.2">
      <c r="A39" s="12"/>
      <c r="B39" s="33" t="s">
        <v>51</v>
      </c>
      <c r="C39" s="53"/>
      <c r="D39" s="59"/>
      <c r="E39" s="36">
        <v>4</v>
      </c>
      <c r="F39" s="53">
        <v>266</v>
      </c>
      <c r="G39" s="59">
        <v>888</v>
      </c>
      <c r="H39" s="36">
        <v>830</v>
      </c>
      <c r="I39" s="34">
        <v>376</v>
      </c>
      <c r="J39" s="35">
        <f>SUM(E39:I39)</f>
        <v>2364</v>
      </c>
      <c r="K39" s="65">
        <v>155</v>
      </c>
      <c r="L39" s="71">
        <v>1</v>
      </c>
      <c r="M39" s="34"/>
      <c r="N39" s="35">
        <f t="shared" si="1"/>
        <v>156</v>
      </c>
      <c r="O39" s="65"/>
      <c r="P39" s="71"/>
      <c r="Q39" s="53"/>
      <c r="R39" s="59"/>
      <c r="S39" s="36"/>
      <c r="T39" s="53"/>
      <c r="U39" s="59"/>
      <c r="V39" s="36"/>
      <c r="W39" s="35">
        <f t="shared" si="2"/>
        <v>0</v>
      </c>
      <c r="X39" s="36">
        <f t="shared" si="3"/>
        <v>2520</v>
      </c>
      <c r="Y39" s="112"/>
      <c r="Z39" s="109"/>
      <c r="AA39" s="109"/>
    </row>
    <row r="40" spans="1:27" s="22" customFormat="1" ht="18" customHeight="1" x14ac:dyDescent="0.15">
      <c r="A40" s="28"/>
      <c r="B40" s="38" t="s">
        <v>17</v>
      </c>
      <c r="C40" s="54">
        <f t="shared" ref="C40:X40" si="8">+C39+C38</f>
        <v>501</v>
      </c>
      <c r="D40" s="60">
        <f t="shared" si="8"/>
        <v>2495</v>
      </c>
      <c r="E40" s="41">
        <f t="shared" si="8"/>
        <v>3332</v>
      </c>
      <c r="F40" s="54">
        <f t="shared" si="8"/>
        <v>14342</v>
      </c>
      <c r="G40" s="60">
        <f t="shared" si="8"/>
        <v>22710</v>
      </c>
      <c r="H40" s="41">
        <f t="shared" si="8"/>
        <v>30934</v>
      </c>
      <c r="I40" s="39">
        <f t="shared" si="8"/>
        <v>43196</v>
      </c>
      <c r="J40" s="40">
        <f t="shared" si="8"/>
        <v>117510</v>
      </c>
      <c r="K40" s="66">
        <f t="shared" si="8"/>
        <v>56210</v>
      </c>
      <c r="L40" s="72">
        <f t="shared" si="8"/>
        <v>87192</v>
      </c>
      <c r="M40" s="39">
        <f t="shared" si="8"/>
        <v>88339</v>
      </c>
      <c r="N40" s="40">
        <f t="shared" si="8"/>
        <v>231741</v>
      </c>
      <c r="O40" s="66">
        <f t="shared" si="8"/>
        <v>52555</v>
      </c>
      <c r="P40" s="72">
        <f t="shared" si="8"/>
        <v>18861</v>
      </c>
      <c r="Q40" s="54">
        <f t="shared" si="8"/>
        <v>6033</v>
      </c>
      <c r="R40" s="60">
        <f t="shared" si="8"/>
        <v>4224</v>
      </c>
      <c r="S40" s="41">
        <f t="shared" si="8"/>
        <v>1232</v>
      </c>
      <c r="T40" s="54">
        <f t="shared" si="8"/>
        <v>0</v>
      </c>
      <c r="U40" s="60">
        <f t="shared" si="8"/>
        <v>0</v>
      </c>
      <c r="V40" s="41">
        <f t="shared" si="8"/>
        <v>0</v>
      </c>
      <c r="W40" s="40">
        <f t="shared" si="8"/>
        <v>82905</v>
      </c>
      <c r="X40" s="41">
        <f t="shared" si="8"/>
        <v>432156</v>
      </c>
      <c r="Y40" s="111"/>
      <c r="Z40" s="108"/>
      <c r="AA40" s="108"/>
    </row>
    <row r="41" spans="1:27" x14ac:dyDescent="0.15">
      <c r="Y41" s="110"/>
      <c r="Z41" s="110"/>
      <c r="AA41" s="110"/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65" right="0.18" top="0.74" bottom="0.28999999999999998" header="0.21" footer="0.36"/>
  <pageSetup paperSize="9" scale="79"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"/>
  <dimension ref="A1:AA37"/>
  <sheetViews>
    <sheetView zoomScaleNormal="100" workbookViewId="0">
      <pane xSplit="2" ySplit="6" topLeftCell="C19" activePane="bottomRight" state="frozen"/>
      <selection pane="topRight" activeCell="B1" sqref="B1"/>
      <selection pane="bottomLeft" activeCell="A6" sqref="A6"/>
      <selection pane="bottomRight" activeCell="J44" sqref="J44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1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7" ht="17.25" x14ac:dyDescent="0.2">
      <c r="B1" s="9" t="s">
        <v>49</v>
      </c>
    </row>
    <row r="2" spans="1:27" ht="20.100000000000001" customHeight="1" x14ac:dyDescent="0.2">
      <c r="B2" s="577" t="s">
        <v>53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7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7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7" s="13" customFormat="1" ht="18.75" customHeight="1" x14ac:dyDescent="0.15">
      <c r="A5" s="12"/>
      <c r="B5" s="587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556" t="s">
        <v>15</v>
      </c>
      <c r="U5" s="556"/>
      <c r="V5" s="556"/>
      <c r="W5" s="557" t="s">
        <v>48</v>
      </c>
      <c r="X5" s="554"/>
    </row>
    <row r="6" spans="1:27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  <c r="Z6" s="13" t="s">
        <v>54</v>
      </c>
    </row>
    <row r="7" spans="1:27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>
        <v>255</v>
      </c>
      <c r="G7" s="55">
        <v>245</v>
      </c>
      <c r="H7" s="17">
        <v>362</v>
      </c>
      <c r="I7" s="15">
        <v>431</v>
      </c>
      <c r="J7" s="16">
        <f t="shared" ref="J7:J35" si="0">SUM(C7:I7)</f>
        <v>1293</v>
      </c>
      <c r="K7" s="61">
        <v>315</v>
      </c>
      <c r="L7" s="67">
        <v>192</v>
      </c>
      <c r="M7" s="15"/>
      <c r="N7" s="16">
        <f t="shared" ref="N7:N35" si="1">SUM(K7:M7)</f>
        <v>507</v>
      </c>
      <c r="O7" s="61"/>
      <c r="P7" s="67"/>
      <c r="Q7" s="49"/>
      <c r="R7" s="55"/>
      <c r="S7" s="17"/>
      <c r="T7" s="49"/>
      <c r="U7" s="55"/>
      <c r="V7" s="17"/>
      <c r="W7" s="16">
        <f t="shared" ref="W7:W36" si="2">SUM(O7:V7)</f>
        <v>0</v>
      </c>
      <c r="X7" s="17">
        <f t="shared" ref="X7:X36" si="3">+J7+N7+W7</f>
        <v>1800</v>
      </c>
      <c r="Z7" s="42">
        <v>1800</v>
      </c>
      <c r="AA7" s="46">
        <f>X7-Z7</f>
        <v>0</v>
      </c>
    </row>
    <row r="8" spans="1:27" s="13" customFormat="1" ht="18.75" customHeight="1" x14ac:dyDescent="0.15">
      <c r="A8" s="12">
        <v>2</v>
      </c>
      <c r="B8" s="18" t="s">
        <v>19</v>
      </c>
      <c r="C8" s="50"/>
      <c r="D8" s="56"/>
      <c r="E8" s="21">
        <v>340</v>
      </c>
      <c r="F8" s="50">
        <v>1841</v>
      </c>
      <c r="G8" s="56">
        <v>1790</v>
      </c>
      <c r="H8" s="21">
        <v>1331</v>
      </c>
      <c r="I8" s="19">
        <v>1457</v>
      </c>
      <c r="J8" s="20">
        <f t="shared" si="0"/>
        <v>6759</v>
      </c>
      <c r="K8" s="62">
        <v>210</v>
      </c>
      <c r="L8" s="68">
        <v>656</v>
      </c>
      <c r="M8" s="19">
        <v>375</v>
      </c>
      <c r="N8" s="20">
        <f t="shared" si="1"/>
        <v>1241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  <c r="Z8" s="43">
        <v>8000</v>
      </c>
      <c r="AA8" s="46">
        <f t="shared" ref="AA8:AA35" si="4">X8-Z8</f>
        <v>0</v>
      </c>
    </row>
    <row r="9" spans="1:27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500</v>
      </c>
      <c r="H9" s="21">
        <v>500</v>
      </c>
      <c r="I9" s="19"/>
      <c r="J9" s="20">
        <f t="shared" si="0"/>
        <v>1000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1000</v>
      </c>
      <c r="Z9" s="43">
        <v>1000</v>
      </c>
      <c r="AA9" s="46">
        <f t="shared" si="4"/>
        <v>0</v>
      </c>
    </row>
    <row r="10" spans="1:27" s="13" customFormat="1" ht="18.75" customHeight="1" x14ac:dyDescent="0.15">
      <c r="A10" s="12">
        <v>4</v>
      </c>
      <c r="B10" s="18" t="s">
        <v>21</v>
      </c>
      <c r="C10" s="50"/>
      <c r="D10" s="56"/>
      <c r="E10" s="21"/>
      <c r="F10" s="50">
        <v>33</v>
      </c>
      <c r="G10" s="56">
        <v>1060</v>
      </c>
      <c r="H10" s="21">
        <v>766</v>
      </c>
      <c r="I10" s="19">
        <v>1416</v>
      </c>
      <c r="J10" s="20">
        <f t="shared" si="0"/>
        <v>3275</v>
      </c>
      <c r="K10" s="62">
        <v>2059</v>
      </c>
      <c r="L10" s="68">
        <v>8287</v>
      </c>
      <c r="M10" s="19">
        <v>6864</v>
      </c>
      <c r="N10" s="20">
        <f t="shared" si="1"/>
        <v>17210</v>
      </c>
      <c r="O10" s="62">
        <v>6089</v>
      </c>
      <c r="P10" s="68">
        <v>2430</v>
      </c>
      <c r="Q10" s="50"/>
      <c r="R10" s="56"/>
      <c r="S10" s="21"/>
      <c r="T10" s="50"/>
      <c r="U10" s="56"/>
      <c r="V10" s="21"/>
      <c r="W10" s="20">
        <f t="shared" si="2"/>
        <v>8519</v>
      </c>
      <c r="X10" s="21">
        <f t="shared" si="3"/>
        <v>29004</v>
      </c>
      <c r="Z10" s="43">
        <v>29004</v>
      </c>
      <c r="AA10" s="46">
        <f t="shared" si="4"/>
        <v>0</v>
      </c>
    </row>
    <row r="11" spans="1:27" s="13" customFormat="1" ht="18.75" customHeight="1" x14ac:dyDescent="0.15">
      <c r="A11" s="12">
        <v>5</v>
      </c>
      <c r="B11" s="18" t="s">
        <v>22</v>
      </c>
      <c r="C11" s="50"/>
      <c r="D11" s="56">
        <v>969</v>
      </c>
      <c r="E11" s="21">
        <v>1457</v>
      </c>
      <c r="F11" s="50">
        <v>486</v>
      </c>
      <c r="G11" s="56">
        <v>2366</v>
      </c>
      <c r="H11" s="21">
        <v>2623</v>
      </c>
      <c r="I11" s="19">
        <v>3098</v>
      </c>
      <c r="J11" s="20">
        <f t="shared" si="0"/>
        <v>10999</v>
      </c>
      <c r="K11" s="62">
        <v>4210</v>
      </c>
      <c r="L11" s="68">
        <v>4091</v>
      </c>
      <c r="M11" s="19"/>
      <c r="N11" s="20">
        <f t="shared" si="1"/>
        <v>8301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19300</v>
      </c>
      <c r="Z11" s="43">
        <v>19300</v>
      </c>
      <c r="AA11" s="46">
        <f t="shared" si="4"/>
        <v>0</v>
      </c>
    </row>
    <row r="12" spans="1:27" s="13" customFormat="1" ht="18.75" customHeight="1" x14ac:dyDescent="0.15">
      <c r="A12" s="12">
        <v>6</v>
      </c>
      <c r="B12" s="18" t="s">
        <v>23</v>
      </c>
      <c r="C12" s="50"/>
      <c r="D12" s="56">
        <v>1661</v>
      </c>
      <c r="E12" s="21">
        <v>2164</v>
      </c>
      <c r="F12" s="50">
        <v>4178</v>
      </c>
      <c r="G12" s="56">
        <v>3778</v>
      </c>
      <c r="H12" s="21">
        <v>3585</v>
      </c>
      <c r="I12" s="19">
        <v>1477</v>
      </c>
      <c r="J12" s="20">
        <f t="shared" si="0"/>
        <v>16843</v>
      </c>
      <c r="K12" s="62">
        <v>1895</v>
      </c>
      <c r="L12" s="68">
        <v>3538</v>
      </c>
      <c r="M12" s="19">
        <v>4224</v>
      </c>
      <c r="N12" s="20">
        <f t="shared" si="1"/>
        <v>9657</v>
      </c>
      <c r="O12" s="62"/>
      <c r="P12" s="68"/>
      <c r="Q12" s="50"/>
      <c r="R12" s="56"/>
      <c r="S12" s="21"/>
      <c r="T12" s="50"/>
      <c r="U12" s="56"/>
      <c r="V12" s="21"/>
      <c r="W12" s="20">
        <f t="shared" si="2"/>
        <v>0</v>
      </c>
      <c r="X12" s="21">
        <f t="shared" si="3"/>
        <v>26500</v>
      </c>
      <c r="Z12" s="43">
        <v>26500</v>
      </c>
      <c r="AA12" s="46">
        <f t="shared" si="4"/>
        <v>0</v>
      </c>
    </row>
    <row r="13" spans="1:27" s="13" customFormat="1" ht="18.75" customHeight="1" x14ac:dyDescent="0.15">
      <c r="A13" s="12">
        <v>7</v>
      </c>
      <c r="B13" s="18" t="s">
        <v>24</v>
      </c>
      <c r="C13" s="50"/>
      <c r="D13" s="56"/>
      <c r="E13" s="21"/>
      <c r="F13" s="50"/>
      <c r="G13" s="56">
        <v>330</v>
      </c>
      <c r="H13" s="21">
        <v>564</v>
      </c>
      <c r="I13" s="19">
        <v>1976</v>
      </c>
      <c r="J13" s="20">
        <f t="shared" si="0"/>
        <v>2870</v>
      </c>
      <c r="K13" s="62"/>
      <c r="L13" s="68">
        <v>3578</v>
      </c>
      <c r="M13" s="19">
        <v>3192</v>
      </c>
      <c r="N13" s="20">
        <f t="shared" si="1"/>
        <v>6770</v>
      </c>
      <c r="O13" s="62">
        <v>688</v>
      </c>
      <c r="P13" s="68">
        <v>2628</v>
      </c>
      <c r="Q13" s="50">
        <v>44</v>
      </c>
      <c r="R13" s="56"/>
      <c r="S13" s="21"/>
      <c r="T13" s="50"/>
      <c r="U13" s="56"/>
      <c r="V13" s="21"/>
      <c r="W13" s="20">
        <f t="shared" si="2"/>
        <v>3360</v>
      </c>
      <c r="X13" s="21">
        <f t="shared" si="3"/>
        <v>13000</v>
      </c>
      <c r="Z13" s="43">
        <v>13000</v>
      </c>
      <c r="AA13" s="46">
        <f t="shared" si="4"/>
        <v>0</v>
      </c>
    </row>
    <row r="14" spans="1:27" s="13" customFormat="1" ht="18.75" customHeight="1" x14ac:dyDescent="0.15">
      <c r="A14" s="12">
        <v>8</v>
      </c>
      <c r="B14" s="18" t="s">
        <v>25</v>
      </c>
      <c r="C14" s="50"/>
      <c r="D14" s="56"/>
      <c r="E14" s="21"/>
      <c r="F14" s="50"/>
      <c r="G14" s="56"/>
      <c r="H14" s="21"/>
      <c r="I14" s="19"/>
      <c r="J14" s="20">
        <f t="shared" si="0"/>
        <v>0</v>
      </c>
      <c r="K14" s="62">
        <v>16</v>
      </c>
      <c r="L14" s="68">
        <v>2391</v>
      </c>
      <c r="M14" s="19">
        <v>2039</v>
      </c>
      <c r="N14" s="20">
        <f t="shared" si="1"/>
        <v>4446</v>
      </c>
      <c r="O14" s="62">
        <v>3236</v>
      </c>
      <c r="P14" s="68">
        <v>318</v>
      </c>
      <c r="Q14" s="50"/>
      <c r="R14" s="56"/>
      <c r="S14" s="21"/>
      <c r="T14" s="50"/>
      <c r="U14" s="56"/>
      <c r="V14" s="21"/>
      <c r="W14" s="20">
        <f t="shared" si="2"/>
        <v>3554</v>
      </c>
      <c r="X14" s="21">
        <f t="shared" si="3"/>
        <v>8000</v>
      </c>
      <c r="Z14" s="43">
        <v>8000</v>
      </c>
      <c r="AA14" s="46">
        <f t="shared" si="4"/>
        <v>0</v>
      </c>
    </row>
    <row r="15" spans="1:27" s="13" customFormat="1" ht="18.75" customHeight="1" x14ac:dyDescent="0.15">
      <c r="A15" s="12">
        <v>9</v>
      </c>
      <c r="B15" s="18" t="s">
        <v>26</v>
      </c>
      <c r="C15" s="50"/>
      <c r="D15" s="56"/>
      <c r="E15" s="21"/>
      <c r="F15" s="50">
        <v>531</v>
      </c>
      <c r="G15" s="56">
        <v>1894</v>
      </c>
      <c r="H15" s="21">
        <v>991</v>
      </c>
      <c r="I15" s="19">
        <v>872</v>
      </c>
      <c r="J15" s="20">
        <f t="shared" si="0"/>
        <v>4288</v>
      </c>
      <c r="K15" s="62">
        <v>2233</v>
      </c>
      <c r="L15" s="68">
        <v>7327</v>
      </c>
      <c r="M15" s="19">
        <v>6658</v>
      </c>
      <c r="N15" s="20">
        <f t="shared" si="1"/>
        <v>16218</v>
      </c>
      <c r="O15" s="62">
        <v>3985</v>
      </c>
      <c r="P15" s="68">
        <v>1509</v>
      </c>
      <c r="Q15" s="50"/>
      <c r="R15" s="56"/>
      <c r="S15" s="21"/>
      <c r="T15" s="50"/>
      <c r="U15" s="56"/>
      <c r="V15" s="21"/>
      <c r="W15" s="20">
        <f t="shared" si="2"/>
        <v>5494</v>
      </c>
      <c r="X15" s="21">
        <f t="shared" si="3"/>
        <v>26000</v>
      </c>
      <c r="Z15" s="43">
        <v>26000</v>
      </c>
      <c r="AA15" s="46">
        <f t="shared" si="4"/>
        <v>0</v>
      </c>
    </row>
    <row r="16" spans="1:27" s="13" customFormat="1" ht="18.75" customHeight="1" x14ac:dyDescent="0.15">
      <c r="A16" s="12">
        <v>10</v>
      </c>
      <c r="B16" s="18" t="s">
        <v>27</v>
      </c>
      <c r="C16" s="50"/>
      <c r="D16" s="56"/>
      <c r="E16" s="21"/>
      <c r="F16" s="50"/>
      <c r="G16" s="56"/>
      <c r="H16" s="21">
        <v>86</v>
      </c>
      <c r="I16" s="19">
        <v>200</v>
      </c>
      <c r="J16" s="20">
        <f t="shared" si="0"/>
        <v>286</v>
      </c>
      <c r="K16" s="62">
        <v>3150</v>
      </c>
      <c r="L16" s="68">
        <v>4937</v>
      </c>
      <c r="M16" s="19">
        <v>2775</v>
      </c>
      <c r="N16" s="20">
        <f t="shared" si="1"/>
        <v>10862</v>
      </c>
      <c r="O16" s="62">
        <v>4026</v>
      </c>
      <c r="P16" s="68">
        <v>2826</v>
      </c>
      <c r="Q16" s="50"/>
      <c r="R16" s="56"/>
      <c r="S16" s="21"/>
      <c r="T16" s="50"/>
      <c r="U16" s="56"/>
      <c r="V16" s="21"/>
      <c r="W16" s="20">
        <f t="shared" si="2"/>
        <v>6852</v>
      </c>
      <c r="X16" s="21">
        <f t="shared" si="3"/>
        <v>18000</v>
      </c>
      <c r="Z16" s="43">
        <v>18000</v>
      </c>
      <c r="AA16" s="46">
        <f t="shared" si="4"/>
        <v>0</v>
      </c>
    </row>
    <row r="17" spans="1:27" s="13" customFormat="1" ht="18.75" customHeight="1" x14ac:dyDescent="0.15">
      <c r="A17" s="12">
        <v>11</v>
      </c>
      <c r="B17" s="18" t="s">
        <v>28</v>
      </c>
      <c r="C17" s="50"/>
      <c r="D17" s="56"/>
      <c r="E17" s="21">
        <v>44</v>
      </c>
      <c r="F17" s="50">
        <v>403</v>
      </c>
      <c r="G17" s="56">
        <v>1058</v>
      </c>
      <c r="H17" s="21">
        <v>3930</v>
      </c>
      <c r="I17" s="19">
        <v>5642</v>
      </c>
      <c r="J17" s="20">
        <f t="shared" si="0"/>
        <v>11077</v>
      </c>
      <c r="K17" s="62">
        <v>6357</v>
      </c>
      <c r="L17" s="68">
        <v>4268</v>
      </c>
      <c r="M17" s="19">
        <v>2298</v>
      </c>
      <c r="N17" s="20">
        <f t="shared" si="1"/>
        <v>12923</v>
      </c>
      <c r="O17" s="62"/>
      <c r="P17" s="68"/>
      <c r="Q17" s="50"/>
      <c r="R17" s="56"/>
      <c r="S17" s="21"/>
      <c r="T17" s="50"/>
      <c r="U17" s="56"/>
      <c r="V17" s="21"/>
      <c r="W17" s="20">
        <f t="shared" si="2"/>
        <v>0</v>
      </c>
      <c r="X17" s="21">
        <f t="shared" si="3"/>
        <v>24000</v>
      </c>
      <c r="Z17" s="43">
        <v>24000</v>
      </c>
      <c r="AA17" s="46">
        <f t="shared" si="4"/>
        <v>0</v>
      </c>
    </row>
    <row r="18" spans="1:27" s="22" customFormat="1" ht="18.75" customHeight="1" x14ac:dyDescent="0.15">
      <c r="A18" s="12">
        <v>12</v>
      </c>
      <c r="B18" s="18" t="s">
        <v>29</v>
      </c>
      <c r="C18" s="50"/>
      <c r="D18" s="56"/>
      <c r="E18" s="21"/>
      <c r="F18" s="50">
        <v>27</v>
      </c>
      <c r="G18" s="56">
        <v>511</v>
      </c>
      <c r="H18" s="21">
        <v>1147</v>
      </c>
      <c r="I18" s="19">
        <v>1124</v>
      </c>
      <c r="J18" s="20">
        <f t="shared" si="0"/>
        <v>2809</v>
      </c>
      <c r="K18" s="62">
        <v>2358</v>
      </c>
      <c r="L18" s="68">
        <v>2411</v>
      </c>
      <c r="M18" s="19">
        <v>2427</v>
      </c>
      <c r="N18" s="20">
        <f t="shared" si="1"/>
        <v>7196</v>
      </c>
      <c r="O18" s="62">
        <v>2670</v>
      </c>
      <c r="P18" s="68">
        <v>1592</v>
      </c>
      <c r="Q18" s="50"/>
      <c r="R18" s="56"/>
      <c r="S18" s="21"/>
      <c r="T18" s="50"/>
      <c r="U18" s="56"/>
      <c r="V18" s="21"/>
      <c r="W18" s="20">
        <f t="shared" si="2"/>
        <v>4262</v>
      </c>
      <c r="X18" s="21">
        <f t="shared" si="3"/>
        <v>14267</v>
      </c>
      <c r="Z18" s="43">
        <v>14267</v>
      </c>
      <c r="AA18" s="46">
        <f t="shared" si="4"/>
        <v>0</v>
      </c>
    </row>
    <row r="19" spans="1:27" s="13" customFormat="1" ht="18.75" customHeight="1" x14ac:dyDescent="0.15">
      <c r="A19" s="12">
        <v>13</v>
      </c>
      <c r="B19" s="23" t="s">
        <v>30</v>
      </c>
      <c r="C19" s="50"/>
      <c r="D19" s="56"/>
      <c r="E19" s="21">
        <v>623</v>
      </c>
      <c r="F19" s="50">
        <v>1339</v>
      </c>
      <c r="G19" s="56">
        <v>1809</v>
      </c>
      <c r="H19" s="21">
        <v>1981</v>
      </c>
      <c r="I19" s="19">
        <v>1499</v>
      </c>
      <c r="J19" s="20">
        <f t="shared" si="0"/>
        <v>7251</v>
      </c>
      <c r="K19" s="62">
        <v>3834</v>
      </c>
      <c r="L19" s="68">
        <v>8233</v>
      </c>
      <c r="M19" s="19">
        <v>8507</v>
      </c>
      <c r="N19" s="20">
        <f t="shared" si="1"/>
        <v>20574</v>
      </c>
      <c r="O19" s="62">
        <v>8250</v>
      </c>
      <c r="P19" s="68">
        <v>6339</v>
      </c>
      <c r="Q19" s="50">
        <v>5138</v>
      </c>
      <c r="R19" s="56">
        <v>4946</v>
      </c>
      <c r="S19" s="21">
        <v>1631</v>
      </c>
      <c r="T19" s="50"/>
      <c r="U19" s="56"/>
      <c r="V19" s="21"/>
      <c r="W19" s="20">
        <f t="shared" si="2"/>
        <v>26304</v>
      </c>
      <c r="X19" s="21">
        <f t="shared" si="3"/>
        <v>54129</v>
      </c>
      <c r="Z19" s="43">
        <v>53516</v>
      </c>
      <c r="AA19" s="46">
        <f t="shared" si="4"/>
        <v>613</v>
      </c>
    </row>
    <row r="20" spans="1:27" s="13" customFormat="1" ht="18.75" customHeight="1" x14ac:dyDescent="0.15">
      <c r="A20" s="12">
        <v>14</v>
      </c>
      <c r="B20" s="18" t="s">
        <v>31</v>
      </c>
      <c r="C20" s="50"/>
      <c r="D20" s="56"/>
      <c r="E20" s="21"/>
      <c r="F20" s="50">
        <v>6</v>
      </c>
      <c r="G20" s="56">
        <v>105</v>
      </c>
      <c r="H20" s="21">
        <v>831</v>
      </c>
      <c r="I20" s="19">
        <v>1978</v>
      </c>
      <c r="J20" s="20">
        <f t="shared" si="0"/>
        <v>2920</v>
      </c>
      <c r="K20" s="62">
        <v>4275</v>
      </c>
      <c r="L20" s="68">
        <v>9241</v>
      </c>
      <c r="M20" s="19">
        <v>1929</v>
      </c>
      <c r="N20" s="20">
        <f t="shared" si="1"/>
        <v>15445</v>
      </c>
      <c r="O20" s="62"/>
      <c r="P20" s="68"/>
      <c r="Q20" s="50"/>
      <c r="R20" s="56"/>
      <c r="S20" s="21"/>
      <c r="T20" s="50"/>
      <c r="U20" s="56"/>
      <c r="V20" s="21"/>
      <c r="W20" s="20">
        <f t="shared" si="2"/>
        <v>0</v>
      </c>
      <c r="X20" s="21">
        <f t="shared" si="3"/>
        <v>18365</v>
      </c>
      <c r="Z20" s="43">
        <v>18365</v>
      </c>
      <c r="AA20" s="46">
        <f t="shared" si="4"/>
        <v>0</v>
      </c>
    </row>
    <row r="21" spans="1:27" s="13" customFormat="1" ht="18.75" customHeight="1" x14ac:dyDescent="0.15">
      <c r="A21" s="12">
        <v>15</v>
      </c>
      <c r="B21" s="18" t="s">
        <v>32</v>
      </c>
      <c r="C21" s="50"/>
      <c r="D21" s="56"/>
      <c r="E21" s="21"/>
      <c r="F21" s="50">
        <v>236</v>
      </c>
      <c r="G21" s="56">
        <v>485</v>
      </c>
      <c r="H21" s="21">
        <v>399</v>
      </c>
      <c r="I21" s="19">
        <v>260</v>
      </c>
      <c r="J21" s="20">
        <f t="shared" si="0"/>
        <v>1380</v>
      </c>
      <c r="K21" s="62">
        <v>417</v>
      </c>
      <c r="L21" s="68">
        <v>362</v>
      </c>
      <c r="M21" s="19">
        <v>295</v>
      </c>
      <c r="N21" s="20">
        <f t="shared" si="1"/>
        <v>1074</v>
      </c>
      <c r="O21" s="62">
        <v>346</v>
      </c>
      <c r="P21" s="68"/>
      <c r="Q21" s="50"/>
      <c r="R21" s="56"/>
      <c r="S21" s="21"/>
      <c r="T21" s="50"/>
      <c r="U21" s="56"/>
      <c r="V21" s="21"/>
      <c r="W21" s="20">
        <f t="shared" si="2"/>
        <v>346</v>
      </c>
      <c r="X21" s="21">
        <f t="shared" si="3"/>
        <v>2800</v>
      </c>
      <c r="Z21" s="43">
        <v>2800</v>
      </c>
      <c r="AA21" s="46">
        <f t="shared" si="4"/>
        <v>0</v>
      </c>
    </row>
    <row r="22" spans="1:27" s="13" customFormat="1" ht="18.75" customHeight="1" x14ac:dyDescent="0.15">
      <c r="A22" s="12">
        <v>16</v>
      </c>
      <c r="B22" s="18" t="s">
        <v>33</v>
      </c>
      <c r="C22" s="50"/>
      <c r="D22" s="56"/>
      <c r="E22" s="21"/>
      <c r="F22" s="50"/>
      <c r="G22" s="56"/>
      <c r="H22" s="21"/>
      <c r="I22" s="19">
        <v>357</v>
      </c>
      <c r="J22" s="20">
        <f t="shared" si="0"/>
        <v>357</v>
      </c>
      <c r="K22" s="62">
        <v>388</v>
      </c>
      <c r="L22" s="68">
        <v>341</v>
      </c>
      <c r="M22" s="19">
        <v>422</v>
      </c>
      <c r="N22" s="20">
        <f t="shared" si="1"/>
        <v>1151</v>
      </c>
      <c r="O22" s="62">
        <v>427</v>
      </c>
      <c r="P22" s="68">
        <v>650</v>
      </c>
      <c r="Q22" s="50">
        <v>215</v>
      </c>
      <c r="R22" s="56"/>
      <c r="S22" s="21"/>
      <c r="T22" s="50"/>
      <c r="U22" s="56"/>
      <c r="V22" s="21"/>
      <c r="W22" s="20">
        <f t="shared" si="2"/>
        <v>1292</v>
      </c>
      <c r="X22" s="21">
        <f t="shared" si="3"/>
        <v>2800</v>
      </c>
      <c r="Z22" s="43">
        <v>2800</v>
      </c>
      <c r="AA22" s="46">
        <f t="shared" si="4"/>
        <v>0</v>
      </c>
    </row>
    <row r="23" spans="1:27" s="13" customFormat="1" ht="18.75" customHeight="1" x14ac:dyDescent="0.15">
      <c r="A23" s="12">
        <v>17</v>
      </c>
      <c r="B23" s="18" t="s">
        <v>34</v>
      </c>
      <c r="C23" s="50"/>
      <c r="D23" s="56"/>
      <c r="E23" s="21"/>
      <c r="F23" s="50">
        <v>490</v>
      </c>
      <c r="G23" s="56">
        <v>1284</v>
      </c>
      <c r="H23" s="21">
        <v>2026</v>
      </c>
      <c r="I23" s="19">
        <v>2685</v>
      </c>
      <c r="J23" s="20">
        <f t="shared" si="0"/>
        <v>6485</v>
      </c>
      <c r="K23" s="62">
        <v>3280</v>
      </c>
      <c r="L23" s="68">
        <v>3495</v>
      </c>
      <c r="M23" s="19">
        <v>3239</v>
      </c>
      <c r="N23" s="20">
        <f t="shared" si="1"/>
        <v>10014</v>
      </c>
      <c r="O23" s="62">
        <v>2039</v>
      </c>
      <c r="P23" s="68"/>
      <c r="Q23" s="50"/>
      <c r="R23" s="56"/>
      <c r="S23" s="21"/>
      <c r="T23" s="50"/>
      <c r="U23" s="56"/>
      <c r="V23" s="21"/>
      <c r="W23" s="20">
        <f t="shared" si="2"/>
        <v>2039</v>
      </c>
      <c r="X23" s="21">
        <f t="shared" si="3"/>
        <v>18538</v>
      </c>
      <c r="Z23" s="43">
        <v>18538</v>
      </c>
      <c r="AA23" s="46">
        <f t="shared" si="4"/>
        <v>0</v>
      </c>
    </row>
    <row r="24" spans="1:27" s="13" customFormat="1" ht="18.75" customHeight="1" x14ac:dyDescent="0.15">
      <c r="A24" s="12">
        <v>18</v>
      </c>
      <c r="B24" s="18" t="s">
        <v>35</v>
      </c>
      <c r="C24" s="50"/>
      <c r="D24" s="56"/>
      <c r="E24" s="21"/>
      <c r="F24" s="50">
        <v>1448</v>
      </c>
      <c r="G24" s="56">
        <v>661</v>
      </c>
      <c r="H24" s="21">
        <v>1790</v>
      </c>
      <c r="I24" s="19">
        <v>1060</v>
      </c>
      <c r="J24" s="20">
        <f t="shared" si="0"/>
        <v>4959</v>
      </c>
      <c r="K24" s="62">
        <v>2918</v>
      </c>
      <c r="L24" s="68">
        <v>7631</v>
      </c>
      <c r="M24" s="19">
        <v>4705</v>
      </c>
      <c r="N24" s="20">
        <f t="shared" si="1"/>
        <v>15254</v>
      </c>
      <c r="O24" s="62">
        <v>4001</v>
      </c>
      <c r="P24" s="68">
        <v>3062</v>
      </c>
      <c r="Q24" s="50">
        <v>424</v>
      </c>
      <c r="R24" s="56"/>
      <c r="S24" s="21"/>
      <c r="T24" s="50"/>
      <c r="U24" s="56"/>
      <c r="V24" s="21"/>
      <c r="W24" s="20">
        <f t="shared" si="2"/>
        <v>7487</v>
      </c>
      <c r="X24" s="21">
        <f t="shared" si="3"/>
        <v>27700</v>
      </c>
      <c r="Z24" s="43">
        <v>27700</v>
      </c>
      <c r="AA24" s="46">
        <f t="shared" si="4"/>
        <v>0</v>
      </c>
    </row>
    <row r="25" spans="1:27" s="13" customFormat="1" ht="18.75" customHeight="1" x14ac:dyDescent="0.15">
      <c r="A25" s="12">
        <v>19</v>
      </c>
      <c r="B25" s="18" t="s">
        <v>36</v>
      </c>
      <c r="C25" s="50"/>
      <c r="D25" s="56"/>
      <c r="E25" s="21"/>
      <c r="F25" s="50"/>
      <c r="G25" s="56"/>
      <c r="H25" s="21"/>
      <c r="I25" s="19"/>
      <c r="J25" s="20">
        <f t="shared" si="0"/>
        <v>0</v>
      </c>
      <c r="K25" s="62"/>
      <c r="L25" s="68">
        <v>2432</v>
      </c>
      <c r="M25" s="19">
        <v>2436</v>
      </c>
      <c r="N25" s="20">
        <f t="shared" si="1"/>
        <v>4868</v>
      </c>
      <c r="O25" s="62">
        <v>2432</v>
      </c>
      <c r="P25" s="68"/>
      <c r="Q25" s="50"/>
      <c r="R25" s="56"/>
      <c r="S25" s="21"/>
      <c r="T25" s="50"/>
      <c r="U25" s="56"/>
      <c r="V25" s="21"/>
      <c r="W25" s="20">
        <f t="shared" si="2"/>
        <v>2432</v>
      </c>
      <c r="X25" s="21">
        <f t="shared" si="3"/>
        <v>7300</v>
      </c>
      <c r="Z25" s="43">
        <v>7300</v>
      </c>
      <c r="AA25" s="46">
        <f t="shared" si="4"/>
        <v>0</v>
      </c>
    </row>
    <row r="26" spans="1:27" s="13" customFormat="1" ht="18.75" customHeight="1" x14ac:dyDescent="0.15">
      <c r="A26" s="12">
        <v>20</v>
      </c>
      <c r="B26" s="23" t="s">
        <v>37</v>
      </c>
      <c r="C26" s="50"/>
      <c r="D26" s="56"/>
      <c r="E26" s="21"/>
      <c r="F26" s="50"/>
      <c r="G26" s="56">
        <v>345</v>
      </c>
      <c r="H26" s="21">
        <v>852</v>
      </c>
      <c r="I26" s="19">
        <v>2085</v>
      </c>
      <c r="J26" s="20">
        <f t="shared" si="0"/>
        <v>3282</v>
      </c>
      <c r="K26" s="62">
        <v>1928</v>
      </c>
      <c r="L26" s="68">
        <v>3032</v>
      </c>
      <c r="M26" s="19">
        <v>4161</v>
      </c>
      <c r="N26" s="20">
        <f t="shared" si="1"/>
        <v>9121</v>
      </c>
      <c r="O26" s="62">
        <v>1576</v>
      </c>
      <c r="P26" s="68">
        <v>621</v>
      </c>
      <c r="Q26" s="50"/>
      <c r="R26" s="56"/>
      <c r="S26" s="21"/>
      <c r="T26" s="50"/>
      <c r="U26" s="56"/>
      <c r="V26" s="21"/>
      <c r="W26" s="20">
        <f t="shared" si="2"/>
        <v>2197</v>
      </c>
      <c r="X26" s="21">
        <f t="shared" si="3"/>
        <v>14600</v>
      </c>
      <c r="Z26" s="43">
        <v>14600</v>
      </c>
      <c r="AA26" s="46">
        <f t="shared" si="4"/>
        <v>0</v>
      </c>
    </row>
    <row r="27" spans="1:27" s="13" customFormat="1" ht="18.75" customHeight="1" x14ac:dyDescent="0.15">
      <c r="A27" s="12">
        <v>21</v>
      </c>
      <c r="B27" s="18" t="s">
        <v>38</v>
      </c>
      <c r="C27" s="50"/>
      <c r="D27" s="56"/>
      <c r="E27" s="21"/>
      <c r="F27" s="50"/>
      <c r="G27" s="56"/>
      <c r="H27" s="21"/>
      <c r="I27" s="19"/>
      <c r="J27" s="20">
        <f t="shared" si="0"/>
        <v>0</v>
      </c>
      <c r="K27" s="62">
        <v>378</v>
      </c>
      <c r="L27" s="68">
        <v>2570</v>
      </c>
      <c r="M27" s="19">
        <v>2059</v>
      </c>
      <c r="N27" s="20">
        <f t="shared" si="1"/>
        <v>5007</v>
      </c>
      <c r="O27" s="62">
        <v>1613</v>
      </c>
      <c r="P27" s="68">
        <v>380</v>
      </c>
      <c r="Q27" s="50"/>
      <c r="R27" s="56"/>
      <c r="S27" s="21"/>
      <c r="T27" s="50"/>
      <c r="U27" s="56"/>
      <c r="V27" s="21"/>
      <c r="W27" s="20">
        <f t="shared" si="2"/>
        <v>1993</v>
      </c>
      <c r="X27" s="21">
        <f t="shared" si="3"/>
        <v>7000</v>
      </c>
      <c r="Z27" s="43">
        <v>7000</v>
      </c>
      <c r="AA27" s="46">
        <f t="shared" si="4"/>
        <v>0</v>
      </c>
    </row>
    <row r="28" spans="1:27" s="13" customFormat="1" ht="18.75" customHeight="1" x14ac:dyDescent="0.15">
      <c r="A28" s="12">
        <v>22</v>
      </c>
      <c r="B28" s="18" t="s">
        <v>39</v>
      </c>
      <c r="C28" s="50"/>
      <c r="D28" s="56"/>
      <c r="E28" s="21"/>
      <c r="F28" s="50">
        <v>1140</v>
      </c>
      <c r="G28" s="56">
        <v>2130</v>
      </c>
      <c r="H28" s="21">
        <v>5085</v>
      </c>
      <c r="I28" s="19">
        <v>5425</v>
      </c>
      <c r="J28" s="20">
        <f t="shared" si="0"/>
        <v>13780</v>
      </c>
      <c r="K28" s="62">
        <v>2630</v>
      </c>
      <c r="L28" s="68">
        <v>3840</v>
      </c>
      <c r="M28" s="19">
        <v>4750</v>
      </c>
      <c r="N28" s="20">
        <f t="shared" si="1"/>
        <v>11220</v>
      </c>
      <c r="O28" s="62"/>
      <c r="P28" s="68"/>
      <c r="Q28" s="50"/>
      <c r="R28" s="56"/>
      <c r="S28" s="21"/>
      <c r="T28" s="50"/>
      <c r="U28" s="56"/>
      <c r="V28" s="21"/>
      <c r="W28" s="20">
        <f t="shared" si="2"/>
        <v>0</v>
      </c>
      <c r="X28" s="21">
        <f t="shared" si="3"/>
        <v>25000</v>
      </c>
      <c r="Z28" s="43">
        <v>25000</v>
      </c>
      <c r="AA28" s="46">
        <f t="shared" si="4"/>
        <v>0</v>
      </c>
    </row>
    <row r="29" spans="1:27" s="13" customFormat="1" ht="18.75" customHeight="1" x14ac:dyDescent="0.15">
      <c r="A29" s="12">
        <v>23</v>
      </c>
      <c r="B29" s="18" t="s">
        <v>40</v>
      </c>
      <c r="C29" s="50"/>
      <c r="D29" s="56"/>
      <c r="E29" s="21"/>
      <c r="F29" s="50"/>
      <c r="G29" s="56"/>
      <c r="H29" s="21"/>
      <c r="I29" s="19"/>
      <c r="J29" s="20">
        <f t="shared" si="0"/>
        <v>0</v>
      </c>
      <c r="K29" s="62"/>
      <c r="L29" s="68">
        <v>1160</v>
      </c>
      <c r="M29" s="19">
        <v>830</v>
      </c>
      <c r="N29" s="20">
        <f t="shared" si="1"/>
        <v>1990</v>
      </c>
      <c r="O29" s="62">
        <v>3110</v>
      </c>
      <c r="P29" s="68"/>
      <c r="Q29" s="50"/>
      <c r="R29" s="56"/>
      <c r="S29" s="21"/>
      <c r="T29" s="50"/>
      <c r="U29" s="56"/>
      <c r="V29" s="21"/>
      <c r="W29" s="20">
        <f t="shared" si="2"/>
        <v>3110</v>
      </c>
      <c r="X29" s="21">
        <f t="shared" si="3"/>
        <v>5100</v>
      </c>
      <c r="Z29" s="43">
        <v>5100</v>
      </c>
      <c r="AA29" s="46">
        <f t="shared" si="4"/>
        <v>0</v>
      </c>
    </row>
    <row r="30" spans="1:27" s="13" customFormat="1" ht="18.75" customHeight="1" x14ac:dyDescent="0.15">
      <c r="A30" s="12">
        <v>24</v>
      </c>
      <c r="B30" s="18" t="s">
        <v>41</v>
      </c>
      <c r="C30" s="50"/>
      <c r="D30" s="56"/>
      <c r="E30" s="21"/>
      <c r="F30" s="50">
        <v>199</v>
      </c>
      <c r="G30" s="56">
        <v>1363</v>
      </c>
      <c r="H30" s="21">
        <v>1136</v>
      </c>
      <c r="I30" s="19">
        <v>1472</v>
      </c>
      <c r="J30" s="20">
        <f t="shared" si="0"/>
        <v>4170</v>
      </c>
      <c r="K30" s="62">
        <v>807</v>
      </c>
      <c r="L30" s="68">
        <v>317</v>
      </c>
      <c r="M30" s="19">
        <v>122</v>
      </c>
      <c r="N30" s="20">
        <f t="shared" si="1"/>
        <v>1246</v>
      </c>
      <c r="O30" s="62">
        <v>84</v>
      </c>
      <c r="P30" s="68"/>
      <c r="Q30" s="50"/>
      <c r="R30" s="56"/>
      <c r="S30" s="21"/>
      <c r="T30" s="50"/>
      <c r="U30" s="56"/>
      <c r="V30" s="21"/>
      <c r="W30" s="20">
        <f t="shared" si="2"/>
        <v>84</v>
      </c>
      <c r="X30" s="21">
        <f t="shared" si="3"/>
        <v>5500</v>
      </c>
      <c r="Z30" s="43">
        <v>5500</v>
      </c>
      <c r="AA30" s="46">
        <f t="shared" si="4"/>
        <v>0</v>
      </c>
    </row>
    <row r="31" spans="1:27" s="13" customFormat="1" ht="18.75" customHeight="1" x14ac:dyDescent="0.15">
      <c r="A31" s="12">
        <v>25</v>
      </c>
      <c r="B31" s="18" t="s">
        <v>42</v>
      </c>
      <c r="C31" s="50"/>
      <c r="D31" s="56"/>
      <c r="E31" s="21"/>
      <c r="F31" s="50"/>
      <c r="G31" s="56"/>
      <c r="H31" s="21">
        <v>55</v>
      </c>
      <c r="I31" s="19">
        <v>143</v>
      </c>
      <c r="J31" s="20">
        <f t="shared" si="0"/>
        <v>198</v>
      </c>
      <c r="K31" s="62">
        <v>76</v>
      </c>
      <c r="L31" s="68">
        <v>1641</v>
      </c>
      <c r="M31" s="19">
        <v>1471</v>
      </c>
      <c r="N31" s="20">
        <f t="shared" si="1"/>
        <v>3188</v>
      </c>
      <c r="O31" s="62">
        <v>1614</v>
      </c>
      <c r="P31" s="68"/>
      <c r="Q31" s="50"/>
      <c r="R31" s="56"/>
      <c r="S31" s="21"/>
      <c r="T31" s="50"/>
      <c r="U31" s="56"/>
      <c r="V31" s="21"/>
      <c r="W31" s="20">
        <f t="shared" si="2"/>
        <v>1614</v>
      </c>
      <c r="X31" s="21">
        <f t="shared" si="3"/>
        <v>5000</v>
      </c>
      <c r="Z31" s="43">
        <v>5000</v>
      </c>
      <c r="AA31" s="46">
        <f t="shared" si="4"/>
        <v>0</v>
      </c>
    </row>
    <row r="32" spans="1:27" s="13" customFormat="1" ht="18.75" customHeight="1" x14ac:dyDescent="0.15">
      <c r="A32" s="12">
        <v>26</v>
      </c>
      <c r="B32" s="18" t="s">
        <v>43</v>
      </c>
      <c r="C32" s="50"/>
      <c r="D32" s="56"/>
      <c r="E32" s="21"/>
      <c r="F32" s="50">
        <v>50</v>
      </c>
      <c r="G32" s="56">
        <v>110</v>
      </c>
      <c r="H32" s="21">
        <v>180</v>
      </c>
      <c r="I32" s="19">
        <v>360</v>
      </c>
      <c r="J32" s="20">
        <f t="shared" si="0"/>
        <v>700</v>
      </c>
      <c r="K32" s="62">
        <v>650</v>
      </c>
      <c r="L32" s="68">
        <v>1000</v>
      </c>
      <c r="M32" s="19">
        <v>1000</v>
      </c>
      <c r="N32" s="20">
        <f t="shared" si="1"/>
        <v>2650</v>
      </c>
      <c r="O32" s="62">
        <v>640</v>
      </c>
      <c r="P32" s="68">
        <v>210</v>
      </c>
      <c r="Q32" s="50"/>
      <c r="R32" s="56"/>
      <c r="S32" s="21"/>
      <c r="T32" s="50"/>
      <c r="U32" s="56"/>
      <c r="V32" s="21"/>
      <c r="W32" s="20">
        <f t="shared" si="2"/>
        <v>850</v>
      </c>
      <c r="X32" s="21">
        <f t="shared" si="3"/>
        <v>4200</v>
      </c>
      <c r="Z32" s="43">
        <v>4200</v>
      </c>
      <c r="AA32" s="46">
        <f t="shared" si="4"/>
        <v>0</v>
      </c>
    </row>
    <row r="33" spans="1:27" s="13" customFormat="1" ht="18.75" customHeight="1" x14ac:dyDescent="0.15">
      <c r="A33" s="12">
        <v>27</v>
      </c>
      <c r="B33" s="18" t="s">
        <v>44</v>
      </c>
      <c r="C33" s="50"/>
      <c r="D33" s="56"/>
      <c r="E33" s="21"/>
      <c r="F33" s="50">
        <v>491</v>
      </c>
      <c r="G33" s="56">
        <v>1273</v>
      </c>
      <c r="H33" s="21">
        <v>1581</v>
      </c>
      <c r="I33" s="19">
        <v>1646</v>
      </c>
      <c r="J33" s="20">
        <f t="shared" si="0"/>
        <v>4991</v>
      </c>
      <c r="K33" s="62">
        <v>3431</v>
      </c>
      <c r="L33" s="68">
        <v>3434</v>
      </c>
      <c r="M33" s="19">
        <v>4033</v>
      </c>
      <c r="N33" s="20">
        <f t="shared" si="1"/>
        <v>10898</v>
      </c>
      <c r="O33" s="62">
        <v>2306</v>
      </c>
      <c r="P33" s="68">
        <v>1756</v>
      </c>
      <c r="Q33" s="50">
        <v>49</v>
      </c>
      <c r="R33" s="56"/>
      <c r="S33" s="21"/>
      <c r="T33" s="50"/>
      <c r="U33" s="56"/>
      <c r="V33" s="21"/>
      <c r="W33" s="20">
        <f t="shared" si="2"/>
        <v>4111</v>
      </c>
      <c r="X33" s="21">
        <f t="shared" si="3"/>
        <v>20000</v>
      </c>
      <c r="Z33" s="43">
        <v>20000</v>
      </c>
      <c r="AA33" s="46">
        <f t="shared" si="4"/>
        <v>0</v>
      </c>
    </row>
    <row r="34" spans="1:27" s="13" customFormat="1" ht="18.75" customHeight="1" x14ac:dyDescent="0.15">
      <c r="A34" s="12">
        <v>28</v>
      </c>
      <c r="B34" s="24" t="s">
        <v>45</v>
      </c>
      <c r="C34" s="51"/>
      <c r="D34" s="57"/>
      <c r="E34" s="27"/>
      <c r="F34" s="51"/>
      <c r="G34" s="57">
        <v>375</v>
      </c>
      <c r="H34" s="27">
        <v>2770</v>
      </c>
      <c r="I34" s="25">
        <v>5215</v>
      </c>
      <c r="J34" s="26">
        <f t="shared" si="0"/>
        <v>8360</v>
      </c>
      <c r="K34" s="63">
        <v>5672</v>
      </c>
      <c r="L34" s="69">
        <v>5641</v>
      </c>
      <c r="M34" s="25">
        <v>6769</v>
      </c>
      <c r="N34" s="26">
        <f t="shared" si="1"/>
        <v>18082</v>
      </c>
      <c r="O34" s="63">
        <v>558</v>
      </c>
      <c r="P34" s="69"/>
      <c r="Q34" s="51"/>
      <c r="R34" s="57"/>
      <c r="S34" s="27"/>
      <c r="T34" s="51"/>
      <c r="U34" s="57"/>
      <c r="V34" s="27"/>
      <c r="W34" s="26">
        <f t="shared" si="2"/>
        <v>558</v>
      </c>
      <c r="X34" s="27">
        <f t="shared" si="3"/>
        <v>27000</v>
      </c>
      <c r="Z34" s="44">
        <v>27000</v>
      </c>
      <c r="AA34" s="46">
        <f t="shared" si="4"/>
        <v>0</v>
      </c>
    </row>
    <row r="35" spans="1:27" s="22" customFormat="1" ht="18.75" customHeight="1" x14ac:dyDescent="0.15">
      <c r="A35" s="28"/>
      <c r="B35" s="29" t="s">
        <v>52</v>
      </c>
      <c r="C35" s="52">
        <f t="shared" ref="C35:I35" si="5">SUM(C7:C34)</f>
        <v>0</v>
      </c>
      <c r="D35" s="58">
        <f t="shared" si="5"/>
        <v>2630</v>
      </c>
      <c r="E35" s="32">
        <f t="shared" si="5"/>
        <v>4628</v>
      </c>
      <c r="F35" s="52">
        <f t="shared" si="5"/>
        <v>13153</v>
      </c>
      <c r="G35" s="58">
        <f t="shared" si="5"/>
        <v>23472</v>
      </c>
      <c r="H35" s="32">
        <f t="shared" si="5"/>
        <v>34571</v>
      </c>
      <c r="I35" s="30">
        <f t="shared" si="5"/>
        <v>41878</v>
      </c>
      <c r="J35" s="31">
        <f t="shared" si="0"/>
        <v>120332</v>
      </c>
      <c r="K35" s="64">
        <f>SUM(K7:K34)</f>
        <v>53487</v>
      </c>
      <c r="L35" s="70">
        <f>SUM(L7:L34)</f>
        <v>96046</v>
      </c>
      <c r="M35" s="30">
        <f>SUM(M7:M34)</f>
        <v>77580</v>
      </c>
      <c r="N35" s="31">
        <f t="shared" si="1"/>
        <v>227113</v>
      </c>
      <c r="O35" s="64">
        <f t="shared" ref="O35:V35" si="6">SUM(O7:O34)</f>
        <v>49690</v>
      </c>
      <c r="P35" s="70">
        <f t="shared" si="6"/>
        <v>24321</v>
      </c>
      <c r="Q35" s="52">
        <f t="shared" si="6"/>
        <v>5870</v>
      </c>
      <c r="R35" s="58">
        <f t="shared" si="6"/>
        <v>4946</v>
      </c>
      <c r="S35" s="32">
        <f t="shared" si="6"/>
        <v>1631</v>
      </c>
      <c r="T35" s="52">
        <f t="shared" si="6"/>
        <v>0</v>
      </c>
      <c r="U35" s="58">
        <f t="shared" si="6"/>
        <v>0</v>
      </c>
      <c r="V35" s="32">
        <f t="shared" si="6"/>
        <v>0</v>
      </c>
      <c r="W35" s="31">
        <f t="shared" si="2"/>
        <v>86458</v>
      </c>
      <c r="X35" s="32">
        <f t="shared" si="3"/>
        <v>433903</v>
      </c>
      <c r="Z35" s="45">
        <f>SUM(Z7:Z34)</f>
        <v>433290</v>
      </c>
      <c r="AA35" s="46">
        <f t="shared" si="4"/>
        <v>613</v>
      </c>
    </row>
    <row r="36" spans="1:27" s="37" customFormat="1" ht="18.75" customHeight="1" thickBot="1" x14ac:dyDescent="0.2">
      <c r="A36" s="12"/>
      <c r="B36" s="33" t="s">
        <v>51</v>
      </c>
      <c r="C36" s="53"/>
      <c r="D36" s="59"/>
      <c r="E36" s="36">
        <v>2</v>
      </c>
      <c r="F36" s="53">
        <v>270</v>
      </c>
      <c r="G36" s="59">
        <v>947</v>
      </c>
      <c r="H36" s="36">
        <v>696</v>
      </c>
      <c r="I36" s="34">
        <v>309</v>
      </c>
      <c r="J36" s="35">
        <f>SUM(E36:I36)</f>
        <v>2224</v>
      </c>
      <c r="K36" s="65">
        <v>32</v>
      </c>
      <c r="L36" s="71">
        <v>6</v>
      </c>
      <c r="M36" s="34"/>
      <c r="N36" s="35">
        <f>SUM(K36:M36)</f>
        <v>38</v>
      </c>
      <c r="O36" s="65"/>
      <c r="P36" s="71"/>
      <c r="Q36" s="53"/>
      <c r="R36" s="59"/>
      <c r="S36" s="36"/>
      <c r="T36" s="53"/>
      <c r="U36" s="59"/>
      <c r="V36" s="36"/>
      <c r="W36" s="35">
        <f t="shared" si="2"/>
        <v>0</v>
      </c>
      <c r="X36" s="36">
        <f t="shared" si="3"/>
        <v>2262</v>
      </c>
    </row>
    <row r="37" spans="1:27" s="22" customFormat="1" ht="18.75" customHeight="1" x14ac:dyDescent="0.15">
      <c r="A37" s="28"/>
      <c r="B37" s="38" t="s">
        <v>17</v>
      </c>
      <c r="C37" s="54">
        <f t="shared" ref="C37:X37" si="7">+C36+C35</f>
        <v>0</v>
      </c>
      <c r="D37" s="60">
        <f t="shared" si="7"/>
        <v>2630</v>
      </c>
      <c r="E37" s="41">
        <f t="shared" si="7"/>
        <v>4630</v>
      </c>
      <c r="F37" s="54">
        <f t="shared" si="7"/>
        <v>13423</v>
      </c>
      <c r="G37" s="60">
        <f t="shared" si="7"/>
        <v>24419</v>
      </c>
      <c r="H37" s="41">
        <f t="shared" si="7"/>
        <v>35267</v>
      </c>
      <c r="I37" s="39">
        <f t="shared" si="7"/>
        <v>42187</v>
      </c>
      <c r="J37" s="40">
        <f t="shared" si="7"/>
        <v>122556</v>
      </c>
      <c r="K37" s="66">
        <f t="shared" si="7"/>
        <v>53519</v>
      </c>
      <c r="L37" s="72">
        <f t="shared" si="7"/>
        <v>96052</v>
      </c>
      <c r="M37" s="39">
        <f t="shared" si="7"/>
        <v>77580</v>
      </c>
      <c r="N37" s="40">
        <f t="shared" si="7"/>
        <v>227151</v>
      </c>
      <c r="O37" s="66">
        <f t="shared" si="7"/>
        <v>49690</v>
      </c>
      <c r="P37" s="72">
        <f t="shared" si="7"/>
        <v>24321</v>
      </c>
      <c r="Q37" s="54">
        <f t="shared" si="7"/>
        <v>5870</v>
      </c>
      <c r="R37" s="60">
        <f t="shared" si="7"/>
        <v>4946</v>
      </c>
      <c r="S37" s="41">
        <f t="shared" si="7"/>
        <v>1631</v>
      </c>
      <c r="T37" s="54">
        <f t="shared" si="7"/>
        <v>0</v>
      </c>
      <c r="U37" s="60">
        <f t="shared" si="7"/>
        <v>0</v>
      </c>
      <c r="V37" s="41">
        <f t="shared" si="7"/>
        <v>0</v>
      </c>
      <c r="W37" s="40">
        <f t="shared" si="7"/>
        <v>86458</v>
      </c>
      <c r="X37" s="41">
        <f t="shared" si="7"/>
        <v>436165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6999999999999995" right="0.18" top="0.84" bottom="0.28999999999999998" header="0.51181102362204722" footer="0.36"/>
  <pageSetup paperSize="9" scale="80" orientation="landscape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"/>
  <dimension ref="A1:X37"/>
  <sheetViews>
    <sheetView zoomScaleNormal="100" workbookViewId="0">
      <pane xSplit="2" ySplit="6" topLeftCell="L22" activePane="bottomRight" state="frozen"/>
      <selection pane="topRight" activeCell="B1" sqref="B1"/>
      <selection pane="bottomLeft" activeCell="A6" sqref="A6"/>
      <selection pane="bottomRight" activeCell="X40" sqref="X40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50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3</v>
      </c>
      <c r="D5" s="556"/>
      <c r="E5" s="556"/>
      <c r="F5" s="556" t="s">
        <v>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14</v>
      </c>
      <c r="R5" s="556"/>
      <c r="S5" s="556"/>
      <c r="T5" s="556" t="s">
        <v>15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>
        <v>251</v>
      </c>
      <c r="G7" s="55">
        <v>678</v>
      </c>
      <c r="H7" s="17">
        <v>422</v>
      </c>
      <c r="I7" s="15">
        <v>165</v>
      </c>
      <c r="J7" s="16">
        <f>SUM(C7:I7)</f>
        <v>1516</v>
      </c>
      <c r="K7" s="61">
        <v>284</v>
      </c>
      <c r="L7" s="67"/>
      <c r="M7" s="15"/>
      <c r="N7" s="16">
        <f>SUM(K7:M7)</f>
        <v>284</v>
      </c>
      <c r="O7" s="61"/>
      <c r="P7" s="67"/>
      <c r="Q7" s="49"/>
      <c r="R7" s="55"/>
      <c r="S7" s="17"/>
      <c r="T7" s="49"/>
      <c r="U7" s="55"/>
      <c r="V7" s="17"/>
      <c r="W7" s="16">
        <f>SUM(O7:V7)</f>
        <v>0</v>
      </c>
      <c r="X7" s="17">
        <f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886</v>
      </c>
      <c r="F8" s="50">
        <v>903</v>
      </c>
      <c r="G8" s="56">
        <v>1800</v>
      </c>
      <c r="H8" s="21">
        <v>1752</v>
      </c>
      <c r="I8" s="19">
        <v>1686</v>
      </c>
      <c r="J8" s="20">
        <f>SUM(C8:I8)</f>
        <v>7027</v>
      </c>
      <c r="K8" s="62">
        <v>507</v>
      </c>
      <c r="L8" s="68">
        <v>466</v>
      </c>
      <c r="M8" s="19"/>
      <c r="N8" s="20">
        <f t="shared" ref="N8:N35" si="0">SUM(K8:M8)</f>
        <v>973</v>
      </c>
      <c r="O8" s="62"/>
      <c r="P8" s="68"/>
      <c r="Q8" s="50"/>
      <c r="R8" s="56"/>
      <c r="S8" s="21"/>
      <c r="T8" s="50"/>
      <c r="U8" s="56"/>
      <c r="V8" s="21"/>
      <c r="W8" s="20">
        <f t="shared" ref="W8:W36" si="1">SUM(O8:V8)</f>
        <v>0</v>
      </c>
      <c r="X8" s="21">
        <f t="shared" ref="X8:X36" si="2">+J8+N8+W8</f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450</v>
      </c>
      <c r="H9" s="21">
        <v>450</v>
      </c>
      <c r="I9" s="19">
        <v>100</v>
      </c>
      <c r="J9" s="20">
        <f>SUM(C9:I9)</f>
        <v>1000</v>
      </c>
      <c r="K9" s="62"/>
      <c r="L9" s="68"/>
      <c r="M9" s="19"/>
      <c r="N9" s="20">
        <f t="shared" si="0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1"/>
        <v>0</v>
      </c>
      <c r="X9" s="21">
        <f t="shared" si="2"/>
        <v>1000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/>
      <c r="F10" s="50">
        <v>171</v>
      </c>
      <c r="G10" s="56">
        <v>898</v>
      </c>
      <c r="H10" s="21">
        <v>1653</v>
      </c>
      <c r="I10" s="19">
        <v>2610</v>
      </c>
      <c r="J10" s="20">
        <f>SUM(C10:I10)</f>
        <v>5332</v>
      </c>
      <c r="K10" s="62">
        <v>2855</v>
      </c>
      <c r="L10" s="68">
        <v>6100</v>
      </c>
      <c r="M10" s="19">
        <v>6386</v>
      </c>
      <c r="N10" s="20">
        <f t="shared" si="0"/>
        <v>15341</v>
      </c>
      <c r="O10" s="62">
        <v>5224</v>
      </c>
      <c r="P10" s="68">
        <v>2861</v>
      </c>
      <c r="Q10" s="50"/>
      <c r="R10" s="56"/>
      <c r="S10" s="21"/>
      <c r="T10" s="50"/>
      <c r="U10" s="56"/>
      <c r="V10" s="21"/>
      <c r="W10" s="20">
        <f t="shared" si="1"/>
        <v>8085</v>
      </c>
      <c r="X10" s="21">
        <f t="shared" si="2"/>
        <v>28758</v>
      </c>
    </row>
    <row r="11" spans="1:24" s="13" customFormat="1" ht="18.75" customHeight="1" x14ac:dyDescent="0.15">
      <c r="A11" s="12">
        <v>5</v>
      </c>
      <c r="B11" s="18" t="s">
        <v>22</v>
      </c>
      <c r="C11" s="50">
        <v>0</v>
      </c>
      <c r="D11" s="56">
        <v>0</v>
      </c>
      <c r="E11" s="21">
        <v>1300</v>
      </c>
      <c r="F11" s="50">
        <v>1438</v>
      </c>
      <c r="G11" s="56">
        <v>2488</v>
      </c>
      <c r="H11" s="21">
        <v>3340</v>
      </c>
      <c r="I11" s="19">
        <v>4034</v>
      </c>
      <c r="J11" s="20">
        <f>SUM(C11:I11)</f>
        <v>12600</v>
      </c>
      <c r="K11" s="62">
        <v>3470</v>
      </c>
      <c r="L11" s="68">
        <v>3230</v>
      </c>
      <c r="M11" s="19">
        <v>0</v>
      </c>
      <c r="N11" s="20">
        <f t="shared" si="0"/>
        <v>6700</v>
      </c>
      <c r="O11" s="62"/>
      <c r="P11" s="68"/>
      <c r="Q11" s="50"/>
      <c r="R11" s="56"/>
      <c r="S11" s="21"/>
      <c r="T11" s="50"/>
      <c r="U11" s="56"/>
      <c r="V11" s="21"/>
      <c r="W11" s="20">
        <f t="shared" si="1"/>
        <v>0</v>
      </c>
      <c r="X11" s="21">
        <f t="shared" si="2"/>
        <v>19300</v>
      </c>
    </row>
    <row r="12" spans="1:24" s="13" customFormat="1" ht="18.75" customHeight="1" x14ac:dyDescent="0.15">
      <c r="A12" s="12">
        <v>6</v>
      </c>
      <c r="B12" s="18" t="s">
        <v>23</v>
      </c>
      <c r="C12" s="50">
        <v>53</v>
      </c>
      <c r="D12" s="56">
        <v>704</v>
      </c>
      <c r="E12" s="21">
        <v>2534</v>
      </c>
      <c r="F12" s="50">
        <v>3119</v>
      </c>
      <c r="G12" s="56">
        <v>3038</v>
      </c>
      <c r="H12" s="21">
        <v>4381</v>
      </c>
      <c r="I12" s="19">
        <v>1988</v>
      </c>
      <c r="J12" s="20">
        <f t="shared" ref="J12:J35" si="3">SUM(C12:I12)</f>
        <v>15817</v>
      </c>
      <c r="K12" s="62">
        <v>2083</v>
      </c>
      <c r="L12" s="68">
        <v>3276</v>
      </c>
      <c r="M12" s="19">
        <v>3525</v>
      </c>
      <c r="N12" s="20">
        <f t="shared" si="0"/>
        <v>8884</v>
      </c>
      <c r="O12" s="62">
        <v>1375</v>
      </c>
      <c r="P12" s="68">
        <v>424</v>
      </c>
      <c r="Q12" s="50"/>
      <c r="R12" s="56"/>
      <c r="S12" s="21"/>
      <c r="T12" s="50"/>
      <c r="U12" s="56"/>
      <c r="V12" s="21"/>
      <c r="W12" s="20">
        <f t="shared" si="1"/>
        <v>1799</v>
      </c>
      <c r="X12" s="21">
        <f t="shared" si="2"/>
        <v>26500</v>
      </c>
    </row>
    <row r="13" spans="1:24" s="13" customFormat="1" ht="18.75" customHeight="1" x14ac:dyDescent="0.15">
      <c r="A13" s="12">
        <v>7</v>
      </c>
      <c r="B13" s="18" t="s">
        <v>24</v>
      </c>
      <c r="C13" s="50"/>
      <c r="D13" s="56"/>
      <c r="E13" s="21">
        <v>520</v>
      </c>
      <c r="F13" s="50">
        <v>558</v>
      </c>
      <c r="G13" s="56">
        <v>1460</v>
      </c>
      <c r="H13" s="21">
        <v>3117</v>
      </c>
      <c r="I13" s="19">
        <v>110</v>
      </c>
      <c r="J13" s="20">
        <f t="shared" si="3"/>
        <v>5765</v>
      </c>
      <c r="K13" s="62">
        <v>82</v>
      </c>
      <c r="L13" s="68">
        <v>338</v>
      </c>
      <c r="M13" s="19">
        <v>4196</v>
      </c>
      <c r="N13" s="20">
        <f t="shared" si="0"/>
        <v>4616</v>
      </c>
      <c r="O13" s="62">
        <v>2364</v>
      </c>
      <c r="P13" s="68">
        <v>255</v>
      </c>
      <c r="Q13" s="50"/>
      <c r="R13" s="56"/>
      <c r="S13" s="21"/>
      <c r="T13" s="50"/>
      <c r="U13" s="56"/>
      <c r="V13" s="21"/>
      <c r="W13" s="20">
        <f t="shared" si="1"/>
        <v>2619</v>
      </c>
      <c r="X13" s="21">
        <f t="shared" si="2"/>
        <v>13000</v>
      </c>
    </row>
    <row r="14" spans="1:24" s="13" customFormat="1" ht="18.75" customHeight="1" x14ac:dyDescent="0.15">
      <c r="A14" s="12">
        <v>8</v>
      </c>
      <c r="B14" s="18" t="s">
        <v>25</v>
      </c>
      <c r="C14" s="50"/>
      <c r="D14" s="56"/>
      <c r="E14" s="21"/>
      <c r="F14" s="50"/>
      <c r="G14" s="56"/>
      <c r="H14" s="21"/>
      <c r="I14" s="19"/>
      <c r="J14" s="20">
        <f t="shared" si="3"/>
        <v>0</v>
      </c>
      <c r="K14" s="62">
        <v>1464</v>
      </c>
      <c r="L14" s="68">
        <v>176</v>
      </c>
      <c r="M14" s="19">
        <v>2096</v>
      </c>
      <c r="N14" s="20">
        <f t="shared" si="0"/>
        <v>3736</v>
      </c>
      <c r="O14" s="62">
        <v>4244</v>
      </c>
      <c r="P14" s="68">
        <v>20</v>
      </c>
      <c r="Q14" s="50"/>
      <c r="R14" s="56"/>
      <c r="S14" s="21"/>
      <c r="T14" s="50"/>
      <c r="U14" s="56"/>
      <c r="V14" s="21"/>
      <c r="W14" s="20">
        <f t="shared" si="1"/>
        <v>4264</v>
      </c>
      <c r="X14" s="21">
        <f t="shared" si="2"/>
        <v>8000</v>
      </c>
    </row>
    <row r="15" spans="1:24" s="13" customFormat="1" ht="18.75" customHeight="1" x14ac:dyDescent="0.15">
      <c r="A15" s="12">
        <v>9</v>
      </c>
      <c r="B15" s="18" t="s">
        <v>26</v>
      </c>
      <c r="C15" s="50"/>
      <c r="D15" s="56"/>
      <c r="E15" s="21"/>
      <c r="F15" s="50">
        <v>1164</v>
      </c>
      <c r="G15" s="56">
        <v>480</v>
      </c>
      <c r="H15" s="21">
        <v>1440</v>
      </c>
      <c r="I15" s="19">
        <v>960</v>
      </c>
      <c r="J15" s="20">
        <f t="shared" si="3"/>
        <v>4044</v>
      </c>
      <c r="K15" s="62">
        <v>4544</v>
      </c>
      <c r="L15" s="68">
        <v>5034</v>
      </c>
      <c r="M15" s="19">
        <v>6585</v>
      </c>
      <c r="N15" s="20">
        <f t="shared" si="0"/>
        <v>16163</v>
      </c>
      <c r="O15" s="62">
        <v>5659</v>
      </c>
      <c r="P15" s="68">
        <v>394</v>
      </c>
      <c r="Q15" s="50"/>
      <c r="R15" s="56"/>
      <c r="S15" s="21"/>
      <c r="T15" s="50"/>
      <c r="U15" s="56"/>
      <c r="V15" s="21"/>
      <c r="W15" s="20">
        <f t="shared" si="1"/>
        <v>6053</v>
      </c>
      <c r="X15" s="21">
        <f t="shared" si="2"/>
        <v>26260</v>
      </c>
    </row>
    <row r="16" spans="1:24" s="13" customFormat="1" ht="18.75" customHeight="1" x14ac:dyDescent="0.15">
      <c r="A16" s="12">
        <v>10</v>
      </c>
      <c r="B16" s="18" t="s">
        <v>27</v>
      </c>
      <c r="C16" s="50"/>
      <c r="D16" s="56"/>
      <c r="E16" s="21"/>
      <c r="F16" s="50"/>
      <c r="G16" s="56"/>
      <c r="H16" s="21">
        <v>444</v>
      </c>
      <c r="I16" s="19">
        <v>473</v>
      </c>
      <c r="J16" s="20">
        <f t="shared" si="3"/>
        <v>917</v>
      </c>
      <c r="K16" s="62">
        <v>1281</v>
      </c>
      <c r="L16" s="68">
        <v>5354</v>
      </c>
      <c r="M16" s="19">
        <v>4928</v>
      </c>
      <c r="N16" s="20">
        <f t="shared" si="0"/>
        <v>11563</v>
      </c>
      <c r="O16" s="62">
        <v>4640</v>
      </c>
      <c r="P16" s="68">
        <v>880</v>
      </c>
      <c r="Q16" s="50"/>
      <c r="R16" s="56"/>
      <c r="S16" s="21"/>
      <c r="T16" s="50"/>
      <c r="U16" s="56"/>
      <c r="V16" s="21"/>
      <c r="W16" s="20">
        <f t="shared" si="1"/>
        <v>5520</v>
      </c>
      <c r="X16" s="21">
        <f t="shared" si="2"/>
        <v>18000</v>
      </c>
    </row>
    <row r="17" spans="1:24" s="13" customFormat="1" ht="18.75" customHeight="1" x14ac:dyDescent="0.15">
      <c r="A17" s="12">
        <v>11</v>
      </c>
      <c r="B17" s="18" t="s">
        <v>28</v>
      </c>
      <c r="C17" s="50"/>
      <c r="D17" s="56"/>
      <c r="E17" s="21">
        <v>145</v>
      </c>
      <c r="F17" s="50">
        <v>989</v>
      </c>
      <c r="G17" s="56">
        <v>1406</v>
      </c>
      <c r="H17" s="21">
        <v>3539</v>
      </c>
      <c r="I17" s="19">
        <v>4917</v>
      </c>
      <c r="J17" s="20">
        <f t="shared" si="3"/>
        <v>10996</v>
      </c>
      <c r="K17" s="62">
        <v>6386</v>
      </c>
      <c r="L17" s="68">
        <v>5503</v>
      </c>
      <c r="M17" s="19">
        <v>2543</v>
      </c>
      <c r="N17" s="20">
        <f t="shared" si="0"/>
        <v>14432</v>
      </c>
      <c r="O17" s="62">
        <v>572</v>
      </c>
      <c r="P17" s="68"/>
      <c r="Q17" s="50"/>
      <c r="R17" s="56"/>
      <c r="S17" s="21"/>
      <c r="T17" s="50"/>
      <c r="U17" s="56"/>
      <c r="V17" s="21"/>
      <c r="W17" s="20">
        <f t="shared" si="1"/>
        <v>572</v>
      </c>
      <c r="X17" s="21">
        <f t="shared" si="2"/>
        <v>26000</v>
      </c>
    </row>
    <row r="18" spans="1:24" s="22" customFormat="1" ht="18.75" customHeight="1" x14ac:dyDescent="0.15">
      <c r="A18" s="12">
        <v>12</v>
      </c>
      <c r="B18" s="18" t="s">
        <v>29</v>
      </c>
      <c r="C18" s="50"/>
      <c r="D18" s="56"/>
      <c r="E18" s="21"/>
      <c r="F18" s="50">
        <v>252</v>
      </c>
      <c r="G18" s="56">
        <v>540</v>
      </c>
      <c r="H18" s="21">
        <v>852</v>
      </c>
      <c r="I18" s="19">
        <v>1117</v>
      </c>
      <c r="J18" s="20">
        <f t="shared" si="3"/>
        <v>2761</v>
      </c>
      <c r="K18" s="62">
        <v>1567</v>
      </c>
      <c r="L18" s="68">
        <v>2514</v>
      </c>
      <c r="M18" s="19">
        <v>3110</v>
      </c>
      <c r="N18" s="20">
        <f t="shared" si="0"/>
        <v>7191</v>
      </c>
      <c r="O18" s="62">
        <v>2669</v>
      </c>
      <c r="P18" s="68">
        <v>1279</v>
      </c>
      <c r="Q18" s="50">
        <v>522</v>
      </c>
      <c r="R18" s="56"/>
      <c r="S18" s="21"/>
      <c r="T18" s="50"/>
      <c r="U18" s="56"/>
      <c r="V18" s="21"/>
      <c r="W18" s="20">
        <f t="shared" si="1"/>
        <v>4470</v>
      </c>
      <c r="X18" s="21">
        <f t="shared" si="2"/>
        <v>14422</v>
      </c>
    </row>
    <row r="19" spans="1:24" s="13" customFormat="1" ht="18.75" customHeight="1" x14ac:dyDescent="0.15">
      <c r="A19" s="12">
        <v>13</v>
      </c>
      <c r="B19" s="23" t="s">
        <v>30</v>
      </c>
      <c r="C19" s="50"/>
      <c r="D19" s="56"/>
      <c r="E19" s="21">
        <v>812</v>
      </c>
      <c r="F19" s="50">
        <v>1457</v>
      </c>
      <c r="G19" s="56">
        <v>1641</v>
      </c>
      <c r="H19" s="21">
        <v>1751</v>
      </c>
      <c r="I19" s="19">
        <v>1459</v>
      </c>
      <c r="J19" s="20">
        <f t="shared" si="3"/>
        <v>7120</v>
      </c>
      <c r="K19" s="62">
        <v>3299</v>
      </c>
      <c r="L19" s="68">
        <v>6285</v>
      </c>
      <c r="M19" s="19">
        <v>7718</v>
      </c>
      <c r="N19" s="20">
        <f t="shared" si="0"/>
        <v>17302</v>
      </c>
      <c r="O19" s="62">
        <v>8030</v>
      </c>
      <c r="P19" s="68">
        <v>4400</v>
      </c>
      <c r="Q19" s="50">
        <v>3768</v>
      </c>
      <c r="R19" s="56">
        <v>7911</v>
      </c>
      <c r="S19" s="21">
        <v>4810</v>
      </c>
      <c r="T19" s="50"/>
      <c r="U19" s="56"/>
      <c r="V19" s="21"/>
      <c r="W19" s="20">
        <f t="shared" si="1"/>
        <v>28919</v>
      </c>
      <c r="X19" s="21">
        <f t="shared" si="2"/>
        <v>53341</v>
      </c>
    </row>
    <row r="20" spans="1:24" s="13" customFormat="1" ht="18.75" customHeight="1" x14ac:dyDescent="0.15">
      <c r="A20" s="12">
        <v>14</v>
      </c>
      <c r="B20" s="18" t="s">
        <v>31</v>
      </c>
      <c r="C20" s="50"/>
      <c r="D20" s="56"/>
      <c r="E20" s="21"/>
      <c r="F20" s="50">
        <v>874</v>
      </c>
      <c r="G20" s="56">
        <v>315</v>
      </c>
      <c r="H20" s="21">
        <v>1908</v>
      </c>
      <c r="I20" s="19">
        <v>3090</v>
      </c>
      <c r="J20" s="20">
        <f t="shared" si="3"/>
        <v>6187</v>
      </c>
      <c r="K20" s="62">
        <v>4357</v>
      </c>
      <c r="L20" s="68">
        <v>2265</v>
      </c>
      <c r="M20" s="19">
        <v>4211</v>
      </c>
      <c r="N20" s="20">
        <f t="shared" si="0"/>
        <v>10833</v>
      </c>
      <c r="O20" s="62">
        <v>1154</v>
      </c>
      <c r="P20" s="68"/>
      <c r="Q20" s="50"/>
      <c r="R20" s="56"/>
      <c r="S20" s="21"/>
      <c r="T20" s="50"/>
      <c r="U20" s="56"/>
      <c r="V20" s="21"/>
      <c r="W20" s="20">
        <f t="shared" si="1"/>
        <v>1154</v>
      </c>
      <c r="X20" s="21">
        <f t="shared" si="2"/>
        <v>18174</v>
      </c>
    </row>
    <row r="21" spans="1:24" s="13" customFormat="1" ht="18.75" customHeight="1" x14ac:dyDescent="0.15">
      <c r="A21" s="12">
        <v>15</v>
      </c>
      <c r="B21" s="18" t="s">
        <v>32</v>
      </c>
      <c r="C21" s="50"/>
      <c r="D21" s="56"/>
      <c r="E21" s="21"/>
      <c r="F21" s="50">
        <v>344</v>
      </c>
      <c r="G21" s="56">
        <v>461</v>
      </c>
      <c r="H21" s="21">
        <v>309</v>
      </c>
      <c r="I21" s="19">
        <v>200</v>
      </c>
      <c r="J21" s="20">
        <f t="shared" si="3"/>
        <v>1314</v>
      </c>
      <c r="K21" s="62">
        <v>425</v>
      </c>
      <c r="L21" s="68">
        <v>349</v>
      </c>
      <c r="M21" s="19">
        <v>442</v>
      </c>
      <c r="N21" s="20">
        <f t="shared" si="0"/>
        <v>1216</v>
      </c>
      <c r="O21" s="62">
        <v>270</v>
      </c>
      <c r="P21" s="68"/>
      <c r="Q21" s="50"/>
      <c r="R21" s="56"/>
      <c r="S21" s="21"/>
      <c r="T21" s="50"/>
      <c r="U21" s="56"/>
      <c r="V21" s="21"/>
      <c r="W21" s="20">
        <f t="shared" si="1"/>
        <v>270</v>
      </c>
      <c r="X21" s="21">
        <f t="shared" si="2"/>
        <v>2800</v>
      </c>
    </row>
    <row r="22" spans="1:24" s="13" customFormat="1" ht="18.75" customHeight="1" x14ac:dyDescent="0.15">
      <c r="A22" s="12">
        <v>16</v>
      </c>
      <c r="B22" s="18" t="s">
        <v>33</v>
      </c>
      <c r="C22" s="50"/>
      <c r="D22" s="56"/>
      <c r="E22" s="21"/>
      <c r="F22" s="50">
        <v>155</v>
      </c>
      <c r="G22" s="56">
        <v>332</v>
      </c>
      <c r="H22" s="21">
        <v>426</v>
      </c>
      <c r="I22" s="19">
        <v>339</v>
      </c>
      <c r="J22" s="20">
        <f t="shared" si="3"/>
        <v>1252</v>
      </c>
      <c r="K22" s="62">
        <v>423</v>
      </c>
      <c r="L22" s="68">
        <v>605</v>
      </c>
      <c r="M22" s="19">
        <v>520</v>
      </c>
      <c r="N22" s="20">
        <f t="shared" si="0"/>
        <v>1548</v>
      </c>
      <c r="O22" s="62"/>
      <c r="P22" s="68"/>
      <c r="Q22" s="50"/>
      <c r="R22" s="56"/>
      <c r="S22" s="21"/>
      <c r="T22" s="50"/>
      <c r="U22" s="56"/>
      <c r="V22" s="21"/>
      <c r="W22" s="20">
        <f t="shared" si="1"/>
        <v>0</v>
      </c>
      <c r="X22" s="21">
        <f t="shared" si="2"/>
        <v>2800</v>
      </c>
    </row>
    <row r="23" spans="1:24" s="13" customFormat="1" ht="18.75" customHeight="1" x14ac:dyDescent="0.15">
      <c r="A23" s="12">
        <v>17</v>
      </c>
      <c r="B23" s="18" t="s">
        <v>34</v>
      </c>
      <c r="C23" s="50"/>
      <c r="D23" s="56"/>
      <c r="E23" s="21">
        <v>497</v>
      </c>
      <c r="F23" s="50">
        <v>754</v>
      </c>
      <c r="G23" s="56">
        <v>1331</v>
      </c>
      <c r="H23" s="21">
        <v>1759</v>
      </c>
      <c r="I23" s="19">
        <v>2196</v>
      </c>
      <c r="J23" s="20">
        <f t="shared" si="3"/>
        <v>6537</v>
      </c>
      <c r="K23" s="62">
        <v>2832</v>
      </c>
      <c r="L23" s="68">
        <v>3303</v>
      </c>
      <c r="M23" s="19">
        <v>2987</v>
      </c>
      <c r="N23" s="20">
        <f t="shared" si="0"/>
        <v>9122</v>
      </c>
      <c r="O23" s="62">
        <v>1972</v>
      </c>
      <c r="P23" s="68">
        <v>469</v>
      </c>
      <c r="Q23" s="50"/>
      <c r="R23" s="56"/>
      <c r="S23" s="21"/>
      <c r="T23" s="50"/>
      <c r="U23" s="56"/>
      <c r="V23" s="21"/>
      <c r="W23" s="20">
        <f t="shared" si="1"/>
        <v>2441</v>
      </c>
      <c r="X23" s="21">
        <f t="shared" si="2"/>
        <v>18100</v>
      </c>
    </row>
    <row r="24" spans="1:24" s="13" customFormat="1" ht="18.75" customHeight="1" x14ac:dyDescent="0.15">
      <c r="A24" s="12">
        <v>18</v>
      </c>
      <c r="B24" s="18" t="s">
        <v>35</v>
      </c>
      <c r="C24" s="50"/>
      <c r="D24" s="56"/>
      <c r="E24" s="21"/>
      <c r="F24" s="50">
        <v>1638</v>
      </c>
      <c r="G24" s="56">
        <v>482</v>
      </c>
      <c r="H24" s="21">
        <v>2193</v>
      </c>
      <c r="I24" s="19">
        <v>2075</v>
      </c>
      <c r="J24" s="20">
        <f t="shared" si="3"/>
        <v>6388</v>
      </c>
      <c r="K24" s="62">
        <v>2069</v>
      </c>
      <c r="L24" s="68">
        <v>5389</v>
      </c>
      <c r="M24" s="19">
        <v>6135</v>
      </c>
      <c r="N24" s="20">
        <f t="shared" si="0"/>
        <v>13593</v>
      </c>
      <c r="O24" s="62">
        <v>3969</v>
      </c>
      <c r="P24" s="68">
        <v>3259</v>
      </c>
      <c r="Q24" s="50">
        <v>491</v>
      </c>
      <c r="R24" s="56"/>
      <c r="S24" s="21"/>
      <c r="T24" s="50"/>
      <c r="U24" s="56"/>
      <c r="V24" s="21"/>
      <c r="W24" s="20">
        <f t="shared" si="1"/>
        <v>7719</v>
      </c>
      <c r="X24" s="21">
        <f t="shared" si="2"/>
        <v>27700</v>
      </c>
    </row>
    <row r="25" spans="1:24" s="13" customFormat="1" ht="18.75" customHeight="1" x14ac:dyDescent="0.15">
      <c r="A25" s="12">
        <v>19</v>
      </c>
      <c r="B25" s="18" t="s">
        <v>36</v>
      </c>
      <c r="C25" s="50"/>
      <c r="D25" s="56"/>
      <c r="E25" s="21"/>
      <c r="F25" s="50"/>
      <c r="G25" s="56"/>
      <c r="H25" s="21"/>
      <c r="I25" s="19"/>
      <c r="J25" s="20">
        <f t="shared" si="3"/>
        <v>0</v>
      </c>
      <c r="K25" s="62">
        <v>2432</v>
      </c>
      <c r="L25" s="68">
        <v>2432</v>
      </c>
      <c r="M25" s="19"/>
      <c r="N25" s="20">
        <f t="shared" si="0"/>
        <v>4864</v>
      </c>
      <c r="O25" s="62">
        <v>2436</v>
      </c>
      <c r="P25" s="68"/>
      <c r="Q25" s="50"/>
      <c r="R25" s="56"/>
      <c r="S25" s="21"/>
      <c r="T25" s="50"/>
      <c r="U25" s="56"/>
      <c r="V25" s="21"/>
      <c r="W25" s="20">
        <f t="shared" si="1"/>
        <v>2436</v>
      </c>
      <c r="X25" s="21">
        <f t="shared" si="2"/>
        <v>7300</v>
      </c>
    </row>
    <row r="26" spans="1:24" s="13" customFormat="1" ht="18.75" customHeight="1" x14ac:dyDescent="0.15">
      <c r="A26" s="12">
        <v>20</v>
      </c>
      <c r="B26" s="23" t="s">
        <v>37</v>
      </c>
      <c r="C26" s="50"/>
      <c r="D26" s="56"/>
      <c r="E26" s="21"/>
      <c r="F26" s="50"/>
      <c r="G26" s="56"/>
      <c r="H26" s="21">
        <v>994</v>
      </c>
      <c r="I26" s="19">
        <v>626</v>
      </c>
      <c r="J26" s="20">
        <f t="shared" si="3"/>
        <v>1620</v>
      </c>
      <c r="K26" s="62">
        <v>2115</v>
      </c>
      <c r="L26" s="68">
        <v>2542</v>
      </c>
      <c r="M26" s="19">
        <v>5276</v>
      </c>
      <c r="N26" s="20">
        <f t="shared" si="0"/>
        <v>9933</v>
      </c>
      <c r="O26" s="62">
        <v>2546</v>
      </c>
      <c r="P26" s="68">
        <v>501</v>
      </c>
      <c r="Q26" s="50"/>
      <c r="R26" s="56"/>
      <c r="S26" s="21"/>
      <c r="T26" s="50"/>
      <c r="U26" s="56"/>
      <c r="V26" s="21"/>
      <c r="W26" s="20">
        <f t="shared" si="1"/>
        <v>3047</v>
      </c>
      <c r="X26" s="21">
        <f t="shared" si="2"/>
        <v>14600</v>
      </c>
    </row>
    <row r="27" spans="1:24" s="13" customFormat="1" ht="18.75" customHeight="1" x14ac:dyDescent="0.15">
      <c r="A27" s="12">
        <v>21</v>
      </c>
      <c r="B27" s="18" t="s">
        <v>38</v>
      </c>
      <c r="C27" s="50"/>
      <c r="D27" s="56"/>
      <c r="E27" s="21"/>
      <c r="F27" s="50"/>
      <c r="G27" s="56"/>
      <c r="H27" s="21"/>
      <c r="I27" s="19"/>
      <c r="J27" s="20">
        <f t="shared" si="3"/>
        <v>0</v>
      </c>
      <c r="K27" s="62">
        <v>538</v>
      </c>
      <c r="L27" s="68">
        <v>2362</v>
      </c>
      <c r="M27" s="19">
        <v>2095</v>
      </c>
      <c r="N27" s="20">
        <f t="shared" si="0"/>
        <v>4995</v>
      </c>
      <c r="O27" s="62">
        <v>1671</v>
      </c>
      <c r="P27" s="68"/>
      <c r="Q27" s="50"/>
      <c r="R27" s="56"/>
      <c r="S27" s="21"/>
      <c r="T27" s="50"/>
      <c r="U27" s="56"/>
      <c r="V27" s="21"/>
      <c r="W27" s="20">
        <f t="shared" si="1"/>
        <v>1671</v>
      </c>
      <c r="X27" s="21">
        <f t="shared" si="2"/>
        <v>6666</v>
      </c>
    </row>
    <row r="28" spans="1:24" s="13" customFormat="1" ht="18.75" customHeight="1" x14ac:dyDescent="0.15">
      <c r="A28" s="12">
        <v>22</v>
      </c>
      <c r="B28" s="18" t="s">
        <v>39</v>
      </c>
      <c r="C28" s="50"/>
      <c r="D28" s="56"/>
      <c r="E28" s="21"/>
      <c r="F28" s="50">
        <v>330</v>
      </c>
      <c r="G28" s="56">
        <v>4061</v>
      </c>
      <c r="H28" s="21">
        <v>4714</v>
      </c>
      <c r="I28" s="19">
        <v>4796</v>
      </c>
      <c r="J28" s="20">
        <f t="shared" si="3"/>
        <v>13901</v>
      </c>
      <c r="K28" s="62">
        <v>3325</v>
      </c>
      <c r="L28" s="68">
        <v>2322</v>
      </c>
      <c r="M28" s="19">
        <v>4452</v>
      </c>
      <c r="N28" s="20">
        <f t="shared" si="0"/>
        <v>10099</v>
      </c>
      <c r="O28" s="62"/>
      <c r="P28" s="68"/>
      <c r="Q28" s="50"/>
      <c r="R28" s="56"/>
      <c r="S28" s="21"/>
      <c r="T28" s="50"/>
      <c r="U28" s="56"/>
      <c r="V28" s="21"/>
      <c r="W28" s="20">
        <f t="shared" si="1"/>
        <v>0</v>
      </c>
      <c r="X28" s="21">
        <f t="shared" si="2"/>
        <v>24000</v>
      </c>
    </row>
    <row r="29" spans="1:24" s="13" customFormat="1" ht="18.75" customHeight="1" x14ac:dyDescent="0.15">
      <c r="A29" s="12">
        <v>23</v>
      </c>
      <c r="B29" s="18" t="s">
        <v>40</v>
      </c>
      <c r="C29" s="50"/>
      <c r="D29" s="56"/>
      <c r="E29" s="21"/>
      <c r="F29" s="50"/>
      <c r="G29" s="56"/>
      <c r="H29" s="21"/>
      <c r="I29" s="19"/>
      <c r="J29" s="20">
        <f t="shared" si="3"/>
        <v>0</v>
      </c>
      <c r="K29" s="62"/>
      <c r="L29" s="68">
        <v>1053</v>
      </c>
      <c r="M29" s="19">
        <v>1858</v>
      </c>
      <c r="N29" s="20">
        <f t="shared" si="0"/>
        <v>2911</v>
      </c>
      <c r="O29" s="62">
        <v>1689</v>
      </c>
      <c r="P29" s="68"/>
      <c r="Q29" s="50"/>
      <c r="R29" s="56"/>
      <c r="S29" s="21"/>
      <c r="T29" s="50"/>
      <c r="U29" s="56"/>
      <c r="V29" s="21"/>
      <c r="W29" s="20">
        <f t="shared" si="1"/>
        <v>1689</v>
      </c>
      <c r="X29" s="21">
        <f t="shared" si="2"/>
        <v>4600</v>
      </c>
    </row>
    <row r="30" spans="1:24" s="13" customFormat="1" ht="18.75" customHeight="1" x14ac:dyDescent="0.15">
      <c r="A30" s="12">
        <v>24</v>
      </c>
      <c r="B30" s="18" t="s">
        <v>41</v>
      </c>
      <c r="C30" s="50"/>
      <c r="D30" s="56"/>
      <c r="E30" s="21"/>
      <c r="F30" s="50">
        <v>23</v>
      </c>
      <c r="G30" s="56">
        <v>2434</v>
      </c>
      <c r="H30" s="21">
        <v>475</v>
      </c>
      <c r="I30" s="19">
        <v>1119</v>
      </c>
      <c r="J30" s="20">
        <f t="shared" si="3"/>
        <v>4051</v>
      </c>
      <c r="K30" s="62">
        <v>857</v>
      </c>
      <c r="L30" s="68">
        <v>450</v>
      </c>
      <c r="M30" s="19">
        <v>142</v>
      </c>
      <c r="N30" s="20">
        <f t="shared" si="0"/>
        <v>1449</v>
      </c>
      <c r="O30" s="62"/>
      <c r="P30" s="68"/>
      <c r="Q30" s="50"/>
      <c r="R30" s="56"/>
      <c r="S30" s="21"/>
      <c r="T30" s="50"/>
      <c r="U30" s="56"/>
      <c r="V30" s="21"/>
      <c r="W30" s="20">
        <f t="shared" si="1"/>
        <v>0</v>
      </c>
      <c r="X30" s="21">
        <f t="shared" si="2"/>
        <v>5500</v>
      </c>
    </row>
    <row r="31" spans="1:24" s="13" customFormat="1" ht="18.75" customHeight="1" x14ac:dyDescent="0.15">
      <c r="A31" s="12">
        <v>25</v>
      </c>
      <c r="B31" s="18" t="s">
        <v>42</v>
      </c>
      <c r="C31" s="50"/>
      <c r="D31" s="56"/>
      <c r="E31" s="21"/>
      <c r="F31" s="50"/>
      <c r="G31" s="56"/>
      <c r="H31" s="21">
        <v>188</v>
      </c>
      <c r="I31" s="19">
        <v>452</v>
      </c>
      <c r="J31" s="20">
        <f t="shared" si="3"/>
        <v>640</v>
      </c>
      <c r="K31" s="62">
        <v>330</v>
      </c>
      <c r="L31" s="68">
        <v>1600</v>
      </c>
      <c r="M31" s="19">
        <v>1888</v>
      </c>
      <c r="N31" s="20">
        <f t="shared" si="0"/>
        <v>3818</v>
      </c>
      <c r="O31" s="62">
        <v>542</v>
      </c>
      <c r="P31" s="68"/>
      <c r="Q31" s="50"/>
      <c r="R31" s="56"/>
      <c r="S31" s="21"/>
      <c r="T31" s="50"/>
      <c r="U31" s="56"/>
      <c r="V31" s="21"/>
      <c r="W31" s="20">
        <f t="shared" si="1"/>
        <v>542</v>
      </c>
      <c r="X31" s="21">
        <f t="shared" si="2"/>
        <v>5000</v>
      </c>
    </row>
    <row r="32" spans="1:24" s="13" customFormat="1" ht="18.75" customHeight="1" x14ac:dyDescent="0.15">
      <c r="A32" s="12">
        <v>26</v>
      </c>
      <c r="B32" s="18" t="s">
        <v>43</v>
      </c>
      <c r="C32" s="50"/>
      <c r="D32" s="56"/>
      <c r="E32" s="21"/>
      <c r="F32" s="50"/>
      <c r="G32" s="56">
        <v>170</v>
      </c>
      <c r="H32" s="21">
        <v>200</v>
      </c>
      <c r="I32" s="19">
        <v>370</v>
      </c>
      <c r="J32" s="20">
        <f t="shared" si="3"/>
        <v>740</v>
      </c>
      <c r="K32" s="62">
        <v>580</v>
      </c>
      <c r="L32" s="68">
        <v>870</v>
      </c>
      <c r="M32" s="19">
        <v>1080</v>
      </c>
      <c r="N32" s="20">
        <f t="shared" si="0"/>
        <v>2530</v>
      </c>
      <c r="O32" s="62">
        <v>730</v>
      </c>
      <c r="P32" s="68">
        <v>200</v>
      </c>
      <c r="Q32" s="50"/>
      <c r="R32" s="56"/>
      <c r="S32" s="21"/>
      <c r="T32" s="50"/>
      <c r="U32" s="56"/>
      <c r="V32" s="21"/>
      <c r="W32" s="20">
        <f t="shared" si="1"/>
        <v>930</v>
      </c>
      <c r="X32" s="21">
        <f t="shared" si="2"/>
        <v>4200</v>
      </c>
    </row>
    <row r="33" spans="1:24" s="13" customFormat="1" ht="18.75" customHeight="1" x14ac:dyDescent="0.15">
      <c r="A33" s="12">
        <v>27</v>
      </c>
      <c r="B33" s="18" t="s">
        <v>44</v>
      </c>
      <c r="C33" s="50"/>
      <c r="D33" s="56"/>
      <c r="E33" s="21"/>
      <c r="F33" s="50">
        <v>729</v>
      </c>
      <c r="G33" s="56">
        <v>1071</v>
      </c>
      <c r="H33" s="21">
        <v>2065</v>
      </c>
      <c r="I33" s="19">
        <v>513</v>
      </c>
      <c r="J33" s="20">
        <f t="shared" si="3"/>
        <v>4378</v>
      </c>
      <c r="K33" s="62">
        <v>217</v>
      </c>
      <c r="L33" s="68">
        <v>3472</v>
      </c>
      <c r="M33" s="19">
        <v>3746</v>
      </c>
      <c r="N33" s="20">
        <f t="shared" si="0"/>
        <v>7435</v>
      </c>
      <c r="O33" s="62">
        <v>1764</v>
      </c>
      <c r="P33" s="68">
        <v>1351</v>
      </c>
      <c r="Q33" s="50"/>
      <c r="R33" s="56">
        <v>72</v>
      </c>
      <c r="S33" s="21"/>
      <c r="T33" s="50"/>
      <c r="U33" s="56"/>
      <c r="V33" s="21"/>
      <c r="W33" s="20">
        <f t="shared" si="1"/>
        <v>3187</v>
      </c>
      <c r="X33" s="21">
        <f t="shared" si="2"/>
        <v>15000</v>
      </c>
    </row>
    <row r="34" spans="1:24" s="13" customFormat="1" ht="18.75" customHeight="1" x14ac:dyDescent="0.15">
      <c r="A34" s="12">
        <v>28</v>
      </c>
      <c r="B34" s="24" t="s">
        <v>45</v>
      </c>
      <c r="C34" s="51"/>
      <c r="D34" s="57"/>
      <c r="E34" s="27"/>
      <c r="F34" s="51"/>
      <c r="G34" s="57">
        <v>310</v>
      </c>
      <c r="H34" s="27">
        <v>2972</v>
      </c>
      <c r="I34" s="25">
        <v>4164</v>
      </c>
      <c r="J34" s="26">
        <f t="shared" si="3"/>
        <v>7446</v>
      </c>
      <c r="K34" s="63">
        <v>5502</v>
      </c>
      <c r="L34" s="69">
        <v>5985</v>
      </c>
      <c r="M34" s="25">
        <v>5866</v>
      </c>
      <c r="N34" s="26">
        <f t="shared" si="0"/>
        <v>17353</v>
      </c>
      <c r="O34" s="63">
        <v>2201</v>
      </c>
      <c r="P34" s="69"/>
      <c r="Q34" s="51"/>
      <c r="R34" s="57"/>
      <c r="S34" s="27"/>
      <c r="T34" s="51"/>
      <c r="U34" s="57"/>
      <c r="V34" s="27"/>
      <c r="W34" s="26">
        <f t="shared" si="1"/>
        <v>2201</v>
      </c>
      <c r="X34" s="27">
        <f t="shared" si="2"/>
        <v>27000</v>
      </c>
    </row>
    <row r="35" spans="1:24" s="22" customFormat="1" ht="18.75" customHeight="1" x14ac:dyDescent="0.15">
      <c r="A35" s="28"/>
      <c r="B35" s="29" t="s">
        <v>52</v>
      </c>
      <c r="C35" s="52">
        <f>SUM(C7:C34)</f>
        <v>53</v>
      </c>
      <c r="D35" s="58">
        <f t="shared" ref="D35:I35" si="4">SUM(D7:D34)</f>
        <v>704</v>
      </c>
      <c r="E35" s="32">
        <f t="shared" si="4"/>
        <v>6694</v>
      </c>
      <c r="F35" s="52">
        <f t="shared" si="4"/>
        <v>15149</v>
      </c>
      <c r="G35" s="58">
        <f t="shared" si="4"/>
        <v>25846</v>
      </c>
      <c r="H35" s="32">
        <f t="shared" si="4"/>
        <v>41344</v>
      </c>
      <c r="I35" s="30">
        <f t="shared" si="4"/>
        <v>39559</v>
      </c>
      <c r="J35" s="31">
        <f t="shared" si="3"/>
        <v>129349</v>
      </c>
      <c r="K35" s="64">
        <f>SUM(K7:K34)</f>
        <v>53824</v>
      </c>
      <c r="L35" s="70">
        <f>SUM(L7:L34)</f>
        <v>73275</v>
      </c>
      <c r="M35" s="30">
        <f>SUM(M7:M34)</f>
        <v>81785</v>
      </c>
      <c r="N35" s="31">
        <f t="shared" si="0"/>
        <v>208884</v>
      </c>
      <c r="O35" s="64">
        <f t="shared" ref="O35:V35" si="5">SUM(O7:O34)</f>
        <v>55721</v>
      </c>
      <c r="P35" s="70">
        <f t="shared" si="5"/>
        <v>16293</v>
      </c>
      <c r="Q35" s="52">
        <f t="shared" si="5"/>
        <v>4781</v>
      </c>
      <c r="R35" s="58">
        <f t="shared" si="5"/>
        <v>7983</v>
      </c>
      <c r="S35" s="32">
        <f t="shared" si="5"/>
        <v>4810</v>
      </c>
      <c r="T35" s="52">
        <f t="shared" si="5"/>
        <v>0</v>
      </c>
      <c r="U35" s="58">
        <f t="shared" si="5"/>
        <v>0</v>
      </c>
      <c r="V35" s="32">
        <f t="shared" si="5"/>
        <v>0</v>
      </c>
      <c r="W35" s="31">
        <f t="shared" si="1"/>
        <v>89588</v>
      </c>
      <c r="X35" s="32">
        <f t="shared" si="2"/>
        <v>427821</v>
      </c>
    </row>
    <row r="36" spans="1:24" s="37" customFormat="1" ht="18.75" customHeight="1" thickBot="1" x14ac:dyDescent="0.2">
      <c r="A36" s="12"/>
      <c r="B36" s="33" t="s">
        <v>51</v>
      </c>
      <c r="C36" s="53"/>
      <c r="D36" s="59"/>
      <c r="E36" s="36"/>
      <c r="F36" s="53"/>
      <c r="G36" s="59"/>
      <c r="H36" s="36"/>
      <c r="I36" s="34"/>
      <c r="J36" s="35">
        <v>2084</v>
      </c>
      <c r="K36" s="65"/>
      <c r="L36" s="71"/>
      <c r="M36" s="34"/>
      <c r="N36" s="35">
        <v>0</v>
      </c>
      <c r="O36" s="65"/>
      <c r="P36" s="71"/>
      <c r="Q36" s="53"/>
      <c r="R36" s="59"/>
      <c r="S36" s="36"/>
      <c r="T36" s="53"/>
      <c r="U36" s="59"/>
      <c r="V36" s="36"/>
      <c r="W36" s="35">
        <f t="shared" si="1"/>
        <v>0</v>
      </c>
      <c r="X36" s="36">
        <f t="shared" si="2"/>
        <v>2084</v>
      </c>
    </row>
    <row r="37" spans="1:24" s="22" customFormat="1" ht="18.75" customHeight="1" x14ac:dyDescent="0.15">
      <c r="A37" s="28"/>
      <c r="B37" s="38" t="s">
        <v>17</v>
      </c>
      <c r="C37" s="54">
        <f>+C36+C35</f>
        <v>53</v>
      </c>
      <c r="D37" s="60">
        <f t="shared" ref="D37:X37" si="6">+D36+D35</f>
        <v>704</v>
      </c>
      <c r="E37" s="41">
        <f t="shared" si="6"/>
        <v>6694</v>
      </c>
      <c r="F37" s="54">
        <f t="shared" si="6"/>
        <v>15149</v>
      </c>
      <c r="G37" s="60">
        <f t="shared" si="6"/>
        <v>25846</v>
      </c>
      <c r="H37" s="41">
        <f t="shared" si="6"/>
        <v>41344</v>
      </c>
      <c r="I37" s="39">
        <f t="shared" si="6"/>
        <v>39559</v>
      </c>
      <c r="J37" s="40">
        <f t="shared" si="6"/>
        <v>131433</v>
      </c>
      <c r="K37" s="66">
        <f t="shared" si="6"/>
        <v>53824</v>
      </c>
      <c r="L37" s="72">
        <f t="shared" si="6"/>
        <v>73275</v>
      </c>
      <c r="M37" s="39">
        <f t="shared" si="6"/>
        <v>81785</v>
      </c>
      <c r="N37" s="40">
        <f t="shared" si="6"/>
        <v>208884</v>
      </c>
      <c r="O37" s="66">
        <f t="shared" si="6"/>
        <v>55721</v>
      </c>
      <c r="P37" s="72">
        <f t="shared" si="6"/>
        <v>16293</v>
      </c>
      <c r="Q37" s="54">
        <f t="shared" si="6"/>
        <v>4781</v>
      </c>
      <c r="R37" s="60">
        <f t="shared" si="6"/>
        <v>7983</v>
      </c>
      <c r="S37" s="41">
        <f t="shared" si="6"/>
        <v>4810</v>
      </c>
      <c r="T37" s="54">
        <f t="shared" si="6"/>
        <v>0</v>
      </c>
      <c r="U37" s="60">
        <f t="shared" si="6"/>
        <v>0</v>
      </c>
      <c r="V37" s="41">
        <f t="shared" si="6"/>
        <v>0</v>
      </c>
      <c r="W37" s="40">
        <f t="shared" si="6"/>
        <v>89588</v>
      </c>
      <c r="X37" s="41">
        <f t="shared" si="6"/>
        <v>429905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6999999999999995" right="0.18" top="0.84" bottom="0.28999999999999998" header="0.51181102362204722" footer="0.36"/>
  <pageSetup paperSize="9" scale="80" orientation="landscape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"/>
  <dimension ref="A1:W35"/>
  <sheetViews>
    <sheetView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H37" sqref="H37"/>
    </sheetView>
  </sheetViews>
  <sheetFormatPr defaultRowHeight="13.5" x14ac:dyDescent="0.15"/>
  <cols>
    <col min="1" max="1" width="8.625" customWidth="1"/>
    <col min="2" max="2" width="5.625" customWidth="1"/>
    <col min="3" max="3" width="6.875" customWidth="1"/>
    <col min="4" max="8" width="8.125" customWidth="1"/>
    <col min="9" max="9" width="8.625" customWidth="1"/>
    <col min="10" max="12" width="8.125" customWidth="1"/>
    <col min="13" max="13" width="8.625" customWidth="1"/>
    <col min="14" max="18" width="8.125" customWidth="1"/>
    <col min="19" max="21" width="5.625" customWidth="1"/>
    <col min="22" max="23" width="8.625" customWidth="1"/>
  </cols>
  <sheetData>
    <row r="1" spans="1:23" ht="20.100000000000001" customHeight="1" x14ac:dyDescent="0.2">
      <c r="A1" s="577" t="s">
        <v>0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</row>
    <row r="2" spans="1:23" ht="20.100000000000001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78" t="s">
        <v>1</v>
      </c>
      <c r="W2" s="578"/>
    </row>
    <row r="3" spans="1:23" ht="20.100000000000001" customHeight="1" x14ac:dyDescent="0.15">
      <c r="A3" s="589"/>
      <c r="B3" s="552" t="s">
        <v>12</v>
      </c>
      <c r="C3" s="552"/>
      <c r="D3" s="552"/>
      <c r="E3" s="552"/>
      <c r="F3" s="552"/>
      <c r="G3" s="552"/>
      <c r="H3" s="552"/>
      <c r="I3" s="553"/>
      <c r="J3" s="551" t="s">
        <v>11</v>
      </c>
      <c r="K3" s="552"/>
      <c r="L3" s="552"/>
      <c r="M3" s="553"/>
      <c r="N3" s="551" t="s">
        <v>16</v>
      </c>
      <c r="O3" s="552"/>
      <c r="P3" s="552"/>
      <c r="Q3" s="552"/>
      <c r="R3" s="552"/>
      <c r="S3" s="552"/>
      <c r="T3" s="552"/>
      <c r="U3" s="552"/>
      <c r="V3" s="553"/>
      <c r="W3" s="554" t="s">
        <v>17</v>
      </c>
    </row>
    <row r="4" spans="1:23" ht="20.100000000000001" customHeight="1" x14ac:dyDescent="0.15">
      <c r="A4" s="590"/>
      <c r="B4" s="556" t="s">
        <v>3</v>
      </c>
      <c r="C4" s="556"/>
      <c r="D4" s="556"/>
      <c r="E4" s="556" t="s">
        <v>6</v>
      </c>
      <c r="F4" s="556"/>
      <c r="G4" s="556"/>
      <c r="H4" s="47" t="s">
        <v>7</v>
      </c>
      <c r="I4" s="557" t="s">
        <v>46</v>
      </c>
      <c r="J4" s="558" t="s">
        <v>9</v>
      </c>
      <c r="K4" s="556"/>
      <c r="L4" s="47" t="s">
        <v>10</v>
      </c>
      <c r="M4" s="557" t="s">
        <v>47</v>
      </c>
      <c r="N4" s="558" t="s">
        <v>13</v>
      </c>
      <c r="O4" s="556"/>
      <c r="P4" s="556" t="s">
        <v>14</v>
      </c>
      <c r="Q4" s="556"/>
      <c r="R4" s="556"/>
      <c r="S4" s="556" t="s">
        <v>15</v>
      </c>
      <c r="T4" s="556"/>
      <c r="U4" s="556"/>
      <c r="V4" s="557" t="s">
        <v>48</v>
      </c>
      <c r="W4" s="554"/>
    </row>
    <row r="5" spans="1:23" ht="20.100000000000001" customHeight="1" x14ac:dyDescent="0.15">
      <c r="A5" s="591"/>
      <c r="B5" s="75" t="s">
        <v>2</v>
      </c>
      <c r="C5" s="76" t="s">
        <v>4</v>
      </c>
      <c r="D5" s="77" t="s">
        <v>5</v>
      </c>
      <c r="E5" s="75" t="s">
        <v>2</v>
      </c>
      <c r="F5" s="76" t="s">
        <v>4</v>
      </c>
      <c r="G5" s="77" t="s">
        <v>5</v>
      </c>
      <c r="H5" s="78" t="s">
        <v>2</v>
      </c>
      <c r="I5" s="557"/>
      <c r="J5" s="73" t="s">
        <v>4</v>
      </c>
      <c r="K5" s="74" t="s">
        <v>5</v>
      </c>
      <c r="L5" s="78" t="s">
        <v>2</v>
      </c>
      <c r="M5" s="557"/>
      <c r="N5" s="73" t="s">
        <v>4</v>
      </c>
      <c r="O5" s="74" t="s">
        <v>5</v>
      </c>
      <c r="P5" s="75" t="s">
        <v>2</v>
      </c>
      <c r="Q5" s="76" t="s">
        <v>4</v>
      </c>
      <c r="R5" s="77" t="s">
        <v>5</v>
      </c>
      <c r="S5" s="75" t="s">
        <v>2</v>
      </c>
      <c r="T5" s="76" t="s">
        <v>4</v>
      </c>
      <c r="U5" s="77" t="s">
        <v>5</v>
      </c>
      <c r="V5" s="557"/>
      <c r="W5" s="554"/>
    </row>
    <row r="6" spans="1:23" ht="20.100000000000001" customHeight="1" x14ac:dyDescent="0.15">
      <c r="A6" s="2" t="s">
        <v>18</v>
      </c>
      <c r="B6" s="49"/>
      <c r="C6" s="55"/>
      <c r="D6" s="17"/>
      <c r="E6" s="49"/>
      <c r="F6" s="55"/>
      <c r="G6" s="17"/>
      <c r="H6" s="15">
        <v>1102</v>
      </c>
      <c r="I6" s="16">
        <f>SUM(B6:H6)</f>
        <v>1102</v>
      </c>
      <c r="J6" s="61"/>
      <c r="K6" s="67"/>
      <c r="L6" s="15">
        <v>698</v>
      </c>
      <c r="M6" s="16">
        <f>SUM(J6:L6)</f>
        <v>698</v>
      </c>
      <c r="N6" s="61"/>
      <c r="O6" s="67"/>
      <c r="P6" s="49"/>
      <c r="Q6" s="55"/>
      <c r="R6" s="17"/>
      <c r="S6" s="49"/>
      <c r="T6" s="55"/>
      <c r="U6" s="17"/>
      <c r="V6" s="16">
        <f>SUM(N6:U6)</f>
        <v>0</v>
      </c>
      <c r="W6" s="17">
        <f>I6+M6+V6</f>
        <v>1800</v>
      </c>
    </row>
    <row r="7" spans="1:23" ht="20.100000000000001" customHeight="1" x14ac:dyDescent="0.15">
      <c r="A7" s="7" t="s">
        <v>19</v>
      </c>
      <c r="B7" s="50"/>
      <c r="C7" s="56"/>
      <c r="D7" s="21">
        <v>850</v>
      </c>
      <c r="E7" s="50">
        <v>1420</v>
      </c>
      <c r="F7" s="56">
        <v>1400</v>
      </c>
      <c r="G7" s="21">
        <v>1800</v>
      </c>
      <c r="H7" s="19">
        <v>1350</v>
      </c>
      <c r="I7" s="20">
        <f t="shared" ref="I7:I34" si="0">SUM(B7:H7)</f>
        <v>6820</v>
      </c>
      <c r="J7" s="62">
        <v>320</v>
      </c>
      <c r="K7" s="68">
        <v>430</v>
      </c>
      <c r="L7" s="19">
        <v>430</v>
      </c>
      <c r="M7" s="20">
        <f t="shared" ref="M7:M34" si="1">SUM(J7:L7)</f>
        <v>1180</v>
      </c>
      <c r="N7" s="62"/>
      <c r="O7" s="68"/>
      <c r="P7" s="50"/>
      <c r="Q7" s="56"/>
      <c r="R7" s="21"/>
      <c r="S7" s="50"/>
      <c r="T7" s="56"/>
      <c r="U7" s="21"/>
      <c r="V7" s="20">
        <f t="shared" ref="V7:V34" si="2">SUM(N7:U7)</f>
        <v>0</v>
      </c>
      <c r="W7" s="21">
        <f t="shared" ref="W7:W34" si="3">I7+M7+V7</f>
        <v>8000</v>
      </c>
    </row>
    <row r="8" spans="1:23" ht="20.100000000000001" customHeight="1" x14ac:dyDescent="0.15">
      <c r="A8" s="7" t="s">
        <v>20</v>
      </c>
      <c r="B8" s="50"/>
      <c r="C8" s="56"/>
      <c r="D8" s="21"/>
      <c r="E8" s="50"/>
      <c r="F8" s="56">
        <v>450</v>
      </c>
      <c r="G8" s="21">
        <v>450</v>
      </c>
      <c r="H8" s="19"/>
      <c r="I8" s="20">
        <f t="shared" si="0"/>
        <v>900</v>
      </c>
      <c r="J8" s="62"/>
      <c r="K8" s="68"/>
      <c r="L8" s="19"/>
      <c r="M8" s="20">
        <f t="shared" si="1"/>
        <v>0</v>
      </c>
      <c r="N8" s="62"/>
      <c r="O8" s="68"/>
      <c r="P8" s="50"/>
      <c r="Q8" s="56"/>
      <c r="R8" s="21"/>
      <c r="S8" s="50"/>
      <c r="T8" s="56"/>
      <c r="U8" s="21"/>
      <c r="V8" s="20">
        <f t="shared" si="2"/>
        <v>0</v>
      </c>
      <c r="W8" s="21">
        <f t="shared" si="3"/>
        <v>900</v>
      </c>
    </row>
    <row r="9" spans="1:23" ht="20.100000000000001" customHeight="1" x14ac:dyDescent="0.15">
      <c r="A9" s="7" t="s">
        <v>21</v>
      </c>
      <c r="B9" s="50"/>
      <c r="C9" s="56"/>
      <c r="D9" s="21"/>
      <c r="E9" s="50">
        <v>241</v>
      </c>
      <c r="F9" s="56">
        <v>1555</v>
      </c>
      <c r="G9" s="21">
        <v>1968</v>
      </c>
      <c r="H9" s="19">
        <v>2502</v>
      </c>
      <c r="I9" s="20">
        <f t="shared" si="0"/>
        <v>6266</v>
      </c>
      <c r="J9" s="62">
        <v>4709</v>
      </c>
      <c r="K9" s="68">
        <v>6161</v>
      </c>
      <c r="L9" s="19">
        <v>5618</v>
      </c>
      <c r="M9" s="20">
        <f t="shared" si="1"/>
        <v>16488</v>
      </c>
      <c r="N9" s="62">
        <v>4829</v>
      </c>
      <c r="O9" s="68">
        <v>2120</v>
      </c>
      <c r="P9" s="50"/>
      <c r="Q9" s="56"/>
      <c r="R9" s="21"/>
      <c r="S9" s="50"/>
      <c r="T9" s="56"/>
      <c r="U9" s="21"/>
      <c r="V9" s="20">
        <f t="shared" si="2"/>
        <v>6949</v>
      </c>
      <c r="W9" s="21">
        <f t="shared" si="3"/>
        <v>29703</v>
      </c>
    </row>
    <row r="10" spans="1:23" ht="20.100000000000001" customHeight="1" x14ac:dyDescent="0.15">
      <c r="A10" s="7" t="s">
        <v>22</v>
      </c>
      <c r="B10" s="50"/>
      <c r="C10" s="56">
        <v>840</v>
      </c>
      <c r="D10" s="21">
        <v>1210</v>
      </c>
      <c r="E10" s="50">
        <v>2040</v>
      </c>
      <c r="F10" s="56">
        <v>2330</v>
      </c>
      <c r="G10" s="21">
        <v>2800</v>
      </c>
      <c r="H10" s="19">
        <v>2420</v>
      </c>
      <c r="I10" s="20">
        <f t="shared" si="0"/>
        <v>11640</v>
      </c>
      <c r="J10" s="62">
        <v>3670</v>
      </c>
      <c r="K10" s="68">
        <v>2410</v>
      </c>
      <c r="L10" s="19">
        <v>1550</v>
      </c>
      <c r="M10" s="20">
        <f t="shared" si="1"/>
        <v>7630</v>
      </c>
      <c r="N10" s="62">
        <v>30</v>
      </c>
      <c r="O10" s="68"/>
      <c r="P10" s="50"/>
      <c r="Q10" s="56"/>
      <c r="R10" s="21"/>
      <c r="S10" s="50"/>
      <c r="T10" s="56"/>
      <c r="U10" s="21"/>
      <c r="V10" s="20">
        <f t="shared" si="2"/>
        <v>30</v>
      </c>
      <c r="W10" s="21">
        <f t="shared" si="3"/>
        <v>19300</v>
      </c>
    </row>
    <row r="11" spans="1:23" ht="20.100000000000001" customHeight="1" x14ac:dyDescent="0.15">
      <c r="A11" s="7" t="s">
        <v>23</v>
      </c>
      <c r="B11" s="50">
        <v>310</v>
      </c>
      <c r="C11" s="56">
        <v>1110</v>
      </c>
      <c r="D11" s="21">
        <v>3020</v>
      </c>
      <c r="E11" s="50">
        <v>3120</v>
      </c>
      <c r="F11" s="56">
        <v>2530</v>
      </c>
      <c r="G11" s="21">
        <v>2600</v>
      </c>
      <c r="H11" s="19">
        <v>2880</v>
      </c>
      <c r="I11" s="20">
        <f t="shared" si="0"/>
        <v>15570</v>
      </c>
      <c r="J11" s="62">
        <v>2930</v>
      </c>
      <c r="K11" s="68">
        <v>4140</v>
      </c>
      <c r="L11" s="19">
        <v>2860</v>
      </c>
      <c r="M11" s="20">
        <f t="shared" si="1"/>
        <v>9930</v>
      </c>
      <c r="N11" s="62">
        <v>1440</v>
      </c>
      <c r="O11" s="68">
        <v>560</v>
      </c>
      <c r="P11" s="50"/>
      <c r="Q11" s="56"/>
      <c r="R11" s="21"/>
      <c r="S11" s="50"/>
      <c r="T11" s="56"/>
      <c r="U11" s="21"/>
      <c r="V11" s="20">
        <f t="shared" si="2"/>
        <v>2000</v>
      </c>
      <c r="W11" s="21">
        <f t="shared" si="3"/>
        <v>27500</v>
      </c>
    </row>
    <row r="12" spans="1:23" ht="20.100000000000001" customHeight="1" x14ac:dyDescent="0.15">
      <c r="A12" s="7" t="s">
        <v>24</v>
      </c>
      <c r="B12" s="50"/>
      <c r="C12" s="56"/>
      <c r="D12" s="21">
        <v>936</v>
      </c>
      <c r="E12" s="50">
        <v>1014</v>
      </c>
      <c r="F12" s="56">
        <v>1969</v>
      </c>
      <c r="G12" s="21">
        <v>1475</v>
      </c>
      <c r="H12" s="19">
        <v>1616</v>
      </c>
      <c r="I12" s="20">
        <f t="shared" si="0"/>
        <v>7010</v>
      </c>
      <c r="J12" s="62">
        <v>486</v>
      </c>
      <c r="K12" s="68">
        <v>3280</v>
      </c>
      <c r="L12" s="19">
        <v>514</v>
      </c>
      <c r="M12" s="20">
        <f t="shared" si="1"/>
        <v>4280</v>
      </c>
      <c r="N12" s="62">
        <v>272</v>
      </c>
      <c r="O12" s="68">
        <v>914</v>
      </c>
      <c r="P12" s="50">
        <v>500</v>
      </c>
      <c r="Q12" s="56">
        <v>24</v>
      </c>
      <c r="R12" s="21"/>
      <c r="S12" s="50"/>
      <c r="T12" s="56"/>
      <c r="U12" s="21"/>
      <c r="V12" s="20">
        <f t="shared" si="2"/>
        <v>1710</v>
      </c>
      <c r="W12" s="21">
        <f t="shared" si="3"/>
        <v>13000</v>
      </c>
    </row>
    <row r="13" spans="1:23" ht="20.100000000000001" customHeight="1" x14ac:dyDescent="0.15">
      <c r="A13" s="7" t="s">
        <v>25</v>
      </c>
      <c r="B13" s="50"/>
      <c r="C13" s="56"/>
      <c r="D13" s="21"/>
      <c r="E13" s="50"/>
      <c r="F13" s="56"/>
      <c r="G13" s="21"/>
      <c r="H13" s="19"/>
      <c r="I13" s="20">
        <f t="shared" si="0"/>
        <v>0</v>
      </c>
      <c r="J13" s="62">
        <v>2738</v>
      </c>
      <c r="K13" s="68">
        <v>1815</v>
      </c>
      <c r="L13" s="19">
        <v>2319</v>
      </c>
      <c r="M13" s="20">
        <f t="shared" si="1"/>
        <v>6872</v>
      </c>
      <c r="N13" s="62">
        <v>1068</v>
      </c>
      <c r="O13" s="68">
        <v>60</v>
      </c>
      <c r="P13" s="50"/>
      <c r="Q13" s="56"/>
      <c r="R13" s="21"/>
      <c r="S13" s="50"/>
      <c r="T13" s="56"/>
      <c r="U13" s="21"/>
      <c r="V13" s="20">
        <f t="shared" si="2"/>
        <v>1128</v>
      </c>
      <c r="W13" s="21">
        <f t="shared" si="3"/>
        <v>8000</v>
      </c>
    </row>
    <row r="14" spans="1:23" ht="20.100000000000001" customHeight="1" x14ac:dyDescent="0.15">
      <c r="A14" s="7" t="s">
        <v>26</v>
      </c>
      <c r="B14" s="50"/>
      <c r="C14" s="56">
        <v>22</v>
      </c>
      <c r="D14" s="21">
        <v>399</v>
      </c>
      <c r="E14" s="50">
        <v>883</v>
      </c>
      <c r="F14" s="56">
        <v>865</v>
      </c>
      <c r="G14" s="21">
        <v>1578</v>
      </c>
      <c r="H14" s="19">
        <v>1339</v>
      </c>
      <c r="I14" s="20">
        <f t="shared" si="0"/>
        <v>5086</v>
      </c>
      <c r="J14" s="62">
        <v>3019</v>
      </c>
      <c r="K14" s="68">
        <v>7457</v>
      </c>
      <c r="L14" s="19">
        <v>6369</v>
      </c>
      <c r="M14" s="20">
        <f t="shared" si="1"/>
        <v>16845</v>
      </c>
      <c r="N14" s="62">
        <v>3467</v>
      </c>
      <c r="O14" s="68">
        <v>1260</v>
      </c>
      <c r="P14" s="50"/>
      <c r="Q14" s="56"/>
      <c r="R14" s="21"/>
      <c r="S14" s="50"/>
      <c r="T14" s="56"/>
      <c r="U14" s="21"/>
      <c r="V14" s="20">
        <f t="shared" si="2"/>
        <v>4727</v>
      </c>
      <c r="W14" s="21">
        <f t="shared" si="3"/>
        <v>26658</v>
      </c>
    </row>
    <row r="15" spans="1:23" ht="20.100000000000001" customHeight="1" x14ac:dyDescent="0.15">
      <c r="A15" s="7" t="s">
        <v>27</v>
      </c>
      <c r="B15" s="50"/>
      <c r="C15" s="56"/>
      <c r="D15" s="21"/>
      <c r="E15" s="50"/>
      <c r="F15" s="56"/>
      <c r="G15" s="21"/>
      <c r="H15" s="19">
        <v>1056</v>
      </c>
      <c r="I15" s="20">
        <f t="shared" si="0"/>
        <v>1056</v>
      </c>
      <c r="J15" s="62">
        <v>2950</v>
      </c>
      <c r="K15" s="68">
        <v>6221</v>
      </c>
      <c r="L15" s="19">
        <v>5219</v>
      </c>
      <c r="M15" s="20">
        <f t="shared" si="1"/>
        <v>14390</v>
      </c>
      <c r="N15" s="62">
        <v>1354</v>
      </c>
      <c r="O15" s="68">
        <v>1510</v>
      </c>
      <c r="P15" s="50"/>
      <c r="Q15" s="56"/>
      <c r="R15" s="21"/>
      <c r="S15" s="50"/>
      <c r="T15" s="56"/>
      <c r="U15" s="21"/>
      <c r="V15" s="20">
        <f t="shared" si="2"/>
        <v>2864</v>
      </c>
      <c r="W15" s="21">
        <f t="shared" si="3"/>
        <v>18310</v>
      </c>
    </row>
    <row r="16" spans="1:23" ht="20.100000000000001" customHeight="1" x14ac:dyDescent="0.15">
      <c r="A16" s="7" t="s">
        <v>28</v>
      </c>
      <c r="B16" s="50"/>
      <c r="C16" s="56"/>
      <c r="D16" s="21"/>
      <c r="E16" s="50">
        <v>1084</v>
      </c>
      <c r="F16" s="56">
        <v>2185</v>
      </c>
      <c r="G16" s="21">
        <v>3633</v>
      </c>
      <c r="H16" s="19">
        <v>4771</v>
      </c>
      <c r="I16" s="20">
        <f t="shared" si="0"/>
        <v>11673</v>
      </c>
      <c r="J16" s="62">
        <v>5230</v>
      </c>
      <c r="K16" s="68">
        <v>4758</v>
      </c>
      <c r="L16" s="19">
        <v>2152</v>
      </c>
      <c r="M16" s="20">
        <f t="shared" si="1"/>
        <v>12140</v>
      </c>
      <c r="N16" s="62">
        <v>950</v>
      </c>
      <c r="O16" s="68"/>
      <c r="P16" s="50"/>
      <c r="Q16" s="56"/>
      <c r="R16" s="21"/>
      <c r="S16" s="50"/>
      <c r="T16" s="56"/>
      <c r="U16" s="21"/>
      <c r="V16" s="20">
        <f t="shared" si="2"/>
        <v>950</v>
      </c>
      <c r="W16" s="21">
        <f t="shared" si="3"/>
        <v>24763</v>
      </c>
    </row>
    <row r="17" spans="1:23" ht="20.100000000000001" customHeight="1" x14ac:dyDescent="0.15">
      <c r="A17" s="7" t="s">
        <v>29</v>
      </c>
      <c r="B17" s="50"/>
      <c r="C17" s="56"/>
      <c r="D17" s="21">
        <v>81</v>
      </c>
      <c r="E17" s="50">
        <v>515</v>
      </c>
      <c r="F17" s="56">
        <v>974</v>
      </c>
      <c r="G17" s="21">
        <v>581</v>
      </c>
      <c r="H17" s="19">
        <v>1477</v>
      </c>
      <c r="I17" s="20">
        <f t="shared" si="0"/>
        <v>3628</v>
      </c>
      <c r="J17" s="62">
        <v>2070</v>
      </c>
      <c r="K17" s="68">
        <v>2112</v>
      </c>
      <c r="L17" s="19">
        <v>2280</v>
      </c>
      <c r="M17" s="20">
        <f t="shared" si="1"/>
        <v>6462</v>
      </c>
      <c r="N17" s="62">
        <v>2073</v>
      </c>
      <c r="O17" s="68">
        <v>2117</v>
      </c>
      <c r="P17" s="50"/>
      <c r="Q17" s="56"/>
      <c r="R17" s="21"/>
      <c r="S17" s="50"/>
      <c r="T17" s="56"/>
      <c r="U17" s="21"/>
      <c r="V17" s="20">
        <f t="shared" si="2"/>
        <v>4190</v>
      </c>
      <c r="W17" s="21">
        <f t="shared" si="3"/>
        <v>14280</v>
      </c>
    </row>
    <row r="18" spans="1:23" ht="20.100000000000001" customHeight="1" x14ac:dyDescent="0.15">
      <c r="A18" s="8" t="s">
        <v>30</v>
      </c>
      <c r="B18" s="50"/>
      <c r="C18" s="56"/>
      <c r="D18" s="21">
        <v>1495</v>
      </c>
      <c r="E18" s="50">
        <v>2892</v>
      </c>
      <c r="F18" s="56">
        <v>2361</v>
      </c>
      <c r="G18" s="21">
        <v>2168</v>
      </c>
      <c r="H18" s="19">
        <v>1534</v>
      </c>
      <c r="I18" s="20">
        <f t="shared" si="0"/>
        <v>10450</v>
      </c>
      <c r="J18" s="62">
        <v>3091</v>
      </c>
      <c r="K18" s="68">
        <v>6712</v>
      </c>
      <c r="L18" s="19">
        <v>7419</v>
      </c>
      <c r="M18" s="20">
        <f t="shared" si="1"/>
        <v>17222</v>
      </c>
      <c r="N18" s="62">
        <v>6321</v>
      </c>
      <c r="O18" s="68">
        <v>6050</v>
      </c>
      <c r="P18" s="50">
        <v>4284</v>
      </c>
      <c r="Q18" s="56">
        <v>4593</v>
      </c>
      <c r="R18" s="21">
        <v>3179</v>
      </c>
      <c r="S18" s="50"/>
      <c r="T18" s="56"/>
      <c r="U18" s="21"/>
      <c r="V18" s="20">
        <f t="shared" si="2"/>
        <v>24427</v>
      </c>
      <c r="W18" s="21">
        <f t="shared" si="3"/>
        <v>52099</v>
      </c>
    </row>
    <row r="19" spans="1:23" ht="20.100000000000001" customHeight="1" x14ac:dyDescent="0.15">
      <c r="A19" s="7" t="s">
        <v>31</v>
      </c>
      <c r="B19" s="50"/>
      <c r="C19" s="56"/>
      <c r="D19" s="21">
        <v>188</v>
      </c>
      <c r="E19" s="50">
        <v>1017</v>
      </c>
      <c r="F19" s="56">
        <v>862</v>
      </c>
      <c r="G19" s="21">
        <v>977</v>
      </c>
      <c r="H19" s="19">
        <v>2356</v>
      </c>
      <c r="I19" s="20">
        <f t="shared" si="0"/>
        <v>5400</v>
      </c>
      <c r="J19" s="62">
        <v>3453</v>
      </c>
      <c r="K19" s="68">
        <v>5521</v>
      </c>
      <c r="L19" s="19">
        <v>2750</v>
      </c>
      <c r="M19" s="20">
        <f t="shared" si="1"/>
        <v>11724</v>
      </c>
      <c r="N19" s="62">
        <v>1019</v>
      </c>
      <c r="O19" s="68"/>
      <c r="P19" s="50"/>
      <c r="Q19" s="56"/>
      <c r="R19" s="21"/>
      <c r="S19" s="50"/>
      <c r="T19" s="56"/>
      <c r="U19" s="21"/>
      <c r="V19" s="20">
        <f t="shared" si="2"/>
        <v>1019</v>
      </c>
      <c r="W19" s="21">
        <f t="shared" si="3"/>
        <v>18143</v>
      </c>
    </row>
    <row r="20" spans="1:23" ht="20.100000000000001" customHeight="1" x14ac:dyDescent="0.15">
      <c r="A20" s="7" t="s">
        <v>32</v>
      </c>
      <c r="B20" s="50"/>
      <c r="C20" s="56"/>
      <c r="D20" s="21"/>
      <c r="E20" s="50"/>
      <c r="F20" s="56">
        <v>1000</v>
      </c>
      <c r="G20" s="21">
        <v>255</v>
      </c>
      <c r="H20" s="19">
        <v>323</v>
      </c>
      <c r="I20" s="20">
        <f t="shared" si="0"/>
        <v>1578</v>
      </c>
      <c r="J20" s="62">
        <v>346</v>
      </c>
      <c r="K20" s="68">
        <v>288</v>
      </c>
      <c r="L20" s="19">
        <v>312</v>
      </c>
      <c r="M20" s="20">
        <f t="shared" si="1"/>
        <v>946</v>
      </c>
      <c r="N20" s="62">
        <v>276</v>
      </c>
      <c r="O20" s="68"/>
      <c r="P20" s="50"/>
      <c r="Q20" s="56"/>
      <c r="R20" s="21"/>
      <c r="S20" s="50"/>
      <c r="T20" s="56"/>
      <c r="U20" s="21"/>
      <c r="V20" s="20">
        <f t="shared" si="2"/>
        <v>276</v>
      </c>
      <c r="W20" s="21">
        <f t="shared" si="3"/>
        <v>2800</v>
      </c>
    </row>
    <row r="21" spans="1:23" ht="20.100000000000001" customHeight="1" x14ac:dyDescent="0.15">
      <c r="A21" s="7" t="s">
        <v>33</v>
      </c>
      <c r="B21" s="50"/>
      <c r="C21" s="56"/>
      <c r="D21" s="21"/>
      <c r="E21" s="50">
        <v>443</v>
      </c>
      <c r="F21" s="56">
        <v>401</v>
      </c>
      <c r="G21" s="21">
        <v>408</v>
      </c>
      <c r="H21" s="19">
        <v>521</v>
      </c>
      <c r="I21" s="20">
        <f t="shared" si="0"/>
        <v>1773</v>
      </c>
      <c r="J21" s="62">
        <v>560</v>
      </c>
      <c r="K21" s="68">
        <v>279</v>
      </c>
      <c r="L21" s="19">
        <v>188</v>
      </c>
      <c r="M21" s="20">
        <f t="shared" si="1"/>
        <v>1027</v>
      </c>
      <c r="N21" s="62"/>
      <c r="O21" s="68"/>
      <c r="P21" s="50"/>
      <c r="Q21" s="56"/>
      <c r="R21" s="21"/>
      <c r="S21" s="50"/>
      <c r="T21" s="56"/>
      <c r="U21" s="21"/>
      <c r="V21" s="20">
        <f t="shared" si="2"/>
        <v>0</v>
      </c>
      <c r="W21" s="21">
        <f t="shared" si="3"/>
        <v>2800</v>
      </c>
    </row>
    <row r="22" spans="1:23" ht="20.100000000000001" customHeight="1" x14ac:dyDescent="0.15">
      <c r="A22" s="7" t="s">
        <v>34</v>
      </c>
      <c r="B22" s="50"/>
      <c r="C22" s="56"/>
      <c r="D22" s="21">
        <v>447</v>
      </c>
      <c r="E22" s="50">
        <v>874</v>
      </c>
      <c r="F22" s="56">
        <v>1380</v>
      </c>
      <c r="G22" s="21">
        <v>1718</v>
      </c>
      <c r="H22" s="19">
        <v>2820</v>
      </c>
      <c r="I22" s="20">
        <f t="shared" si="0"/>
        <v>7239</v>
      </c>
      <c r="J22" s="62">
        <v>3166</v>
      </c>
      <c r="K22" s="68">
        <v>3105</v>
      </c>
      <c r="L22" s="19">
        <v>2829</v>
      </c>
      <c r="M22" s="20">
        <f t="shared" si="1"/>
        <v>9100</v>
      </c>
      <c r="N22" s="62">
        <v>2365</v>
      </c>
      <c r="O22" s="68">
        <v>376</v>
      </c>
      <c r="P22" s="50"/>
      <c r="Q22" s="56"/>
      <c r="R22" s="21"/>
      <c r="S22" s="50"/>
      <c r="T22" s="56"/>
      <c r="U22" s="21"/>
      <c r="V22" s="20">
        <f t="shared" si="2"/>
        <v>2741</v>
      </c>
      <c r="W22" s="21">
        <f t="shared" si="3"/>
        <v>19080</v>
      </c>
    </row>
    <row r="23" spans="1:23" ht="20.100000000000001" customHeight="1" x14ac:dyDescent="0.15">
      <c r="A23" s="7" t="s">
        <v>35</v>
      </c>
      <c r="B23" s="50"/>
      <c r="C23" s="56"/>
      <c r="D23" s="21"/>
      <c r="E23" s="50">
        <v>1162</v>
      </c>
      <c r="F23" s="56">
        <v>3792</v>
      </c>
      <c r="G23" s="21">
        <v>2358</v>
      </c>
      <c r="H23" s="19">
        <v>3386</v>
      </c>
      <c r="I23" s="20">
        <f t="shared" si="0"/>
        <v>10698</v>
      </c>
      <c r="J23" s="62">
        <v>3069</v>
      </c>
      <c r="K23" s="68">
        <v>1917</v>
      </c>
      <c r="L23" s="19">
        <v>5505</v>
      </c>
      <c r="M23" s="20">
        <f t="shared" si="1"/>
        <v>10491</v>
      </c>
      <c r="N23" s="62">
        <v>2564</v>
      </c>
      <c r="O23" s="68">
        <v>2495</v>
      </c>
      <c r="P23" s="50">
        <v>452</v>
      </c>
      <c r="Q23" s="56"/>
      <c r="R23" s="21"/>
      <c r="S23" s="50"/>
      <c r="T23" s="56"/>
      <c r="U23" s="21"/>
      <c r="V23" s="20">
        <f t="shared" si="2"/>
        <v>5511</v>
      </c>
      <c r="W23" s="21">
        <f t="shared" si="3"/>
        <v>26700</v>
      </c>
    </row>
    <row r="24" spans="1:23" ht="20.100000000000001" customHeight="1" x14ac:dyDescent="0.15">
      <c r="A24" s="7" t="s">
        <v>36</v>
      </c>
      <c r="B24" s="50"/>
      <c r="C24" s="56"/>
      <c r="D24" s="21"/>
      <c r="E24" s="50"/>
      <c r="F24" s="56"/>
      <c r="G24" s="21"/>
      <c r="H24" s="19"/>
      <c r="I24" s="20">
        <f t="shared" si="0"/>
        <v>0</v>
      </c>
      <c r="J24" s="62"/>
      <c r="K24" s="68">
        <v>4878</v>
      </c>
      <c r="L24" s="19"/>
      <c r="M24" s="20">
        <f t="shared" si="1"/>
        <v>4878</v>
      </c>
      <c r="N24" s="62">
        <v>2422</v>
      </c>
      <c r="O24" s="68"/>
      <c r="P24" s="50"/>
      <c r="Q24" s="56"/>
      <c r="R24" s="21"/>
      <c r="S24" s="50"/>
      <c r="T24" s="56"/>
      <c r="U24" s="21"/>
      <c r="V24" s="20">
        <f t="shared" si="2"/>
        <v>2422</v>
      </c>
      <c r="W24" s="21">
        <f t="shared" si="3"/>
        <v>7300</v>
      </c>
    </row>
    <row r="25" spans="1:23" ht="20.100000000000001" customHeight="1" x14ac:dyDescent="0.15">
      <c r="A25" s="8" t="s">
        <v>37</v>
      </c>
      <c r="B25" s="50"/>
      <c r="C25" s="56"/>
      <c r="D25" s="21"/>
      <c r="E25" s="50">
        <v>272</v>
      </c>
      <c r="F25" s="56">
        <v>772</v>
      </c>
      <c r="G25" s="21">
        <v>384</v>
      </c>
      <c r="H25" s="19">
        <v>2673</v>
      </c>
      <c r="I25" s="20">
        <f t="shared" si="0"/>
        <v>4101</v>
      </c>
      <c r="J25" s="62">
        <v>2311</v>
      </c>
      <c r="K25" s="68">
        <v>4842</v>
      </c>
      <c r="L25" s="19">
        <v>2311</v>
      </c>
      <c r="M25" s="20">
        <f t="shared" si="1"/>
        <v>9464</v>
      </c>
      <c r="N25" s="62">
        <v>1035</v>
      </c>
      <c r="O25" s="68"/>
      <c r="P25" s="50"/>
      <c r="Q25" s="56"/>
      <c r="R25" s="21"/>
      <c r="S25" s="50"/>
      <c r="T25" s="56"/>
      <c r="U25" s="21"/>
      <c r="V25" s="20">
        <f t="shared" si="2"/>
        <v>1035</v>
      </c>
      <c r="W25" s="21">
        <f t="shared" si="3"/>
        <v>14600</v>
      </c>
    </row>
    <row r="26" spans="1:23" ht="20.100000000000001" customHeight="1" x14ac:dyDescent="0.15">
      <c r="A26" s="7" t="s">
        <v>38</v>
      </c>
      <c r="B26" s="50"/>
      <c r="C26" s="56"/>
      <c r="D26" s="21"/>
      <c r="E26" s="50"/>
      <c r="F26" s="56"/>
      <c r="G26" s="21"/>
      <c r="H26" s="19">
        <v>410</v>
      </c>
      <c r="I26" s="20">
        <f t="shared" si="0"/>
        <v>410</v>
      </c>
      <c r="J26" s="62">
        <v>1070</v>
      </c>
      <c r="K26" s="68">
        <v>1864</v>
      </c>
      <c r="L26" s="19">
        <v>1336</v>
      </c>
      <c r="M26" s="20">
        <f t="shared" si="1"/>
        <v>4270</v>
      </c>
      <c r="N26" s="62">
        <v>1399</v>
      </c>
      <c r="O26" s="68">
        <v>500</v>
      </c>
      <c r="P26" s="50"/>
      <c r="Q26" s="56"/>
      <c r="R26" s="21"/>
      <c r="S26" s="50"/>
      <c r="T26" s="56"/>
      <c r="U26" s="21"/>
      <c r="V26" s="20">
        <f t="shared" si="2"/>
        <v>1899</v>
      </c>
      <c r="W26" s="21">
        <f t="shared" si="3"/>
        <v>6579</v>
      </c>
    </row>
    <row r="27" spans="1:23" ht="20.100000000000001" customHeight="1" x14ac:dyDescent="0.15">
      <c r="A27" s="7" t="s">
        <v>39</v>
      </c>
      <c r="B27" s="50"/>
      <c r="C27" s="56"/>
      <c r="D27" s="21"/>
      <c r="E27" s="50">
        <v>1390</v>
      </c>
      <c r="F27" s="56">
        <v>3210</v>
      </c>
      <c r="G27" s="21">
        <v>3920</v>
      </c>
      <c r="H27" s="19">
        <v>3090</v>
      </c>
      <c r="I27" s="20">
        <f t="shared" si="0"/>
        <v>11610</v>
      </c>
      <c r="J27" s="62">
        <v>6116</v>
      </c>
      <c r="K27" s="68">
        <v>5444</v>
      </c>
      <c r="L27" s="19">
        <v>1830</v>
      </c>
      <c r="M27" s="20">
        <f t="shared" si="1"/>
        <v>13390</v>
      </c>
      <c r="N27" s="62"/>
      <c r="O27" s="68"/>
      <c r="P27" s="50"/>
      <c r="Q27" s="56"/>
      <c r="R27" s="21"/>
      <c r="S27" s="50"/>
      <c r="T27" s="56"/>
      <c r="U27" s="21"/>
      <c r="V27" s="20">
        <f t="shared" si="2"/>
        <v>0</v>
      </c>
      <c r="W27" s="21">
        <f t="shared" si="3"/>
        <v>25000</v>
      </c>
    </row>
    <row r="28" spans="1:23" ht="20.100000000000001" customHeight="1" x14ac:dyDescent="0.15">
      <c r="A28" s="7" t="s">
        <v>40</v>
      </c>
      <c r="B28" s="50"/>
      <c r="C28" s="56"/>
      <c r="D28" s="21"/>
      <c r="E28" s="50"/>
      <c r="F28" s="56"/>
      <c r="G28" s="21"/>
      <c r="H28" s="19"/>
      <c r="I28" s="20">
        <f t="shared" si="0"/>
        <v>0</v>
      </c>
      <c r="J28" s="62"/>
      <c r="K28" s="68">
        <v>760</v>
      </c>
      <c r="L28" s="19">
        <v>2290</v>
      </c>
      <c r="M28" s="20">
        <f t="shared" si="1"/>
        <v>3050</v>
      </c>
      <c r="N28" s="62">
        <v>1700</v>
      </c>
      <c r="O28" s="68">
        <v>350</v>
      </c>
      <c r="P28" s="50"/>
      <c r="Q28" s="56"/>
      <c r="R28" s="21"/>
      <c r="S28" s="50"/>
      <c r="T28" s="56"/>
      <c r="U28" s="21"/>
      <c r="V28" s="20">
        <f t="shared" si="2"/>
        <v>2050</v>
      </c>
      <c r="W28" s="21">
        <f t="shared" si="3"/>
        <v>5100</v>
      </c>
    </row>
    <row r="29" spans="1:23" ht="20.100000000000001" customHeight="1" x14ac:dyDescent="0.15">
      <c r="A29" s="7" t="s">
        <v>41</v>
      </c>
      <c r="B29" s="50"/>
      <c r="C29" s="56"/>
      <c r="D29" s="21"/>
      <c r="E29" s="50">
        <v>113</v>
      </c>
      <c r="F29" s="56">
        <v>1411</v>
      </c>
      <c r="G29" s="21">
        <v>1556</v>
      </c>
      <c r="H29" s="19">
        <v>896</v>
      </c>
      <c r="I29" s="20">
        <f t="shared" si="0"/>
        <v>3976</v>
      </c>
      <c r="J29" s="62">
        <v>919</v>
      </c>
      <c r="K29" s="68">
        <v>439</v>
      </c>
      <c r="L29" s="19">
        <v>166</v>
      </c>
      <c r="M29" s="20">
        <f t="shared" si="1"/>
        <v>1524</v>
      </c>
      <c r="N29" s="62"/>
      <c r="O29" s="68"/>
      <c r="P29" s="50"/>
      <c r="Q29" s="56"/>
      <c r="R29" s="21"/>
      <c r="S29" s="50"/>
      <c r="T29" s="56"/>
      <c r="U29" s="21"/>
      <c r="V29" s="20">
        <f t="shared" si="2"/>
        <v>0</v>
      </c>
      <c r="W29" s="21">
        <f t="shared" si="3"/>
        <v>5500</v>
      </c>
    </row>
    <row r="30" spans="1:23" ht="20.100000000000001" customHeight="1" x14ac:dyDescent="0.15">
      <c r="A30" s="7" t="s">
        <v>42</v>
      </c>
      <c r="B30" s="50"/>
      <c r="C30" s="56"/>
      <c r="D30" s="21"/>
      <c r="E30" s="50"/>
      <c r="F30" s="56">
        <v>108</v>
      </c>
      <c r="G30" s="21">
        <v>133</v>
      </c>
      <c r="H30" s="19">
        <v>263</v>
      </c>
      <c r="I30" s="20">
        <f t="shared" si="0"/>
        <v>504</v>
      </c>
      <c r="J30" s="62">
        <v>806</v>
      </c>
      <c r="K30" s="68">
        <v>1710</v>
      </c>
      <c r="L30" s="19">
        <v>1351</v>
      </c>
      <c r="M30" s="20">
        <f t="shared" si="1"/>
        <v>3867</v>
      </c>
      <c r="N30" s="62">
        <v>529</v>
      </c>
      <c r="O30" s="68">
        <v>100</v>
      </c>
      <c r="P30" s="50"/>
      <c r="Q30" s="56"/>
      <c r="R30" s="21"/>
      <c r="S30" s="50"/>
      <c r="T30" s="56"/>
      <c r="U30" s="21"/>
      <c r="V30" s="20">
        <f t="shared" si="2"/>
        <v>629</v>
      </c>
      <c r="W30" s="21">
        <f t="shared" si="3"/>
        <v>5000</v>
      </c>
    </row>
    <row r="31" spans="1:23" ht="20.100000000000001" customHeight="1" x14ac:dyDescent="0.15">
      <c r="A31" s="7" t="s">
        <v>43</v>
      </c>
      <c r="B31" s="50"/>
      <c r="C31" s="56"/>
      <c r="D31" s="21"/>
      <c r="E31" s="50">
        <v>80</v>
      </c>
      <c r="F31" s="56">
        <v>340</v>
      </c>
      <c r="G31" s="21">
        <v>110</v>
      </c>
      <c r="H31" s="19">
        <v>100</v>
      </c>
      <c r="I31" s="20">
        <f t="shared" si="0"/>
        <v>630</v>
      </c>
      <c r="J31" s="62">
        <v>600</v>
      </c>
      <c r="K31" s="68">
        <v>970</v>
      </c>
      <c r="L31" s="19">
        <v>970</v>
      </c>
      <c r="M31" s="20">
        <f t="shared" si="1"/>
        <v>2540</v>
      </c>
      <c r="N31" s="62">
        <v>870</v>
      </c>
      <c r="O31" s="68">
        <v>160</v>
      </c>
      <c r="P31" s="50"/>
      <c r="Q31" s="56"/>
      <c r="R31" s="21"/>
      <c r="S31" s="50"/>
      <c r="T31" s="56"/>
      <c r="U31" s="21"/>
      <c r="V31" s="20">
        <f t="shared" si="2"/>
        <v>1030</v>
      </c>
      <c r="W31" s="21">
        <f t="shared" si="3"/>
        <v>4200</v>
      </c>
    </row>
    <row r="32" spans="1:23" ht="20.100000000000001" customHeight="1" x14ac:dyDescent="0.15">
      <c r="A32" s="7" t="s">
        <v>44</v>
      </c>
      <c r="B32" s="50"/>
      <c r="C32" s="56"/>
      <c r="D32" s="21"/>
      <c r="E32" s="50">
        <v>1127</v>
      </c>
      <c r="F32" s="56">
        <v>136</v>
      </c>
      <c r="G32" s="21">
        <v>455</v>
      </c>
      <c r="H32" s="19">
        <v>477</v>
      </c>
      <c r="I32" s="20">
        <f t="shared" si="0"/>
        <v>2195</v>
      </c>
      <c r="J32" s="62">
        <v>2361</v>
      </c>
      <c r="K32" s="68">
        <v>2713</v>
      </c>
      <c r="L32" s="19">
        <v>2508</v>
      </c>
      <c r="M32" s="20">
        <f t="shared" si="1"/>
        <v>7582</v>
      </c>
      <c r="N32" s="62">
        <v>2429</v>
      </c>
      <c r="O32" s="68">
        <v>639</v>
      </c>
      <c r="P32" s="50">
        <v>155</v>
      </c>
      <c r="Q32" s="56"/>
      <c r="R32" s="21"/>
      <c r="S32" s="50"/>
      <c r="T32" s="56"/>
      <c r="U32" s="21"/>
      <c r="V32" s="20">
        <f t="shared" si="2"/>
        <v>3223</v>
      </c>
      <c r="W32" s="21">
        <f t="shared" si="3"/>
        <v>13000</v>
      </c>
    </row>
    <row r="33" spans="1:23" ht="20.100000000000001" customHeight="1" thickBot="1" x14ac:dyDescent="0.2">
      <c r="A33" s="6" t="s">
        <v>45</v>
      </c>
      <c r="B33" s="51"/>
      <c r="C33" s="57"/>
      <c r="D33" s="27"/>
      <c r="E33" s="51"/>
      <c r="F33" s="57">
        <v>282</v>
      </c>
      <c r="G33" s="27">
        <v>2775</v>
      </c>
      <c r="H33" s="25">
        <v>5538</v>
      </c>
      <c r="I33" s="26">
        <f t="shared" si="0"/>
        <v>8595</v>
      </c>
      <c r="J33" s="63">
        <v>5235</v>
      </c>
      <c r="K33" s="69">
        <v>5064</v>
      </c>
      <c r="L33" s="25">
        <v>5855</v>
      </c>
      <c r="M33" s="26">
        <f t="shared" si="1"/>
        <v>16154</v>
      </c>
      <c r="N33" s="63">
        <v>2251</v>
      </c>
      <c r="O33" s="69"/>
      <c r="P33" s="51"/>
      <c r="Q33" s="57"/>
      <c r="R33" s="27"/>
      <c r="S33" s="51"/>
      <c r="T33" s="57"/>
      <c r="U33" s="27"/>
      <c r="V33" s="26">
        <f t="shared" si="2"/>
        <v>2251</v>
      </c>
      <c r="W33" s="27">
        <f t="shared" si="3"/>
        <v>27000</v>
      </c>
    </row>
    <row r="34" spans="1:23" ht="20.100000000000001" customHeight="1" x14ac:dyDescent="0.15">
      <c r="A34" s="3" t="s">
        <v>8</v>
      </c>
      <c r="B34" s="54">
        <f>SUM(B6:B33)</f>
        <v>310</v>
      </c>
      <c r="C34" s="60">
        <f t="shared" ref="C34:H34" si="4">SUM(C6:C33)</f>
        <v>1972</v>
      </c>
      <c r="D34" s="41">
        <f t="shared" si="4"/>
        <v>8626</v>
      </c>
      <c r="E34" s="54">
        <f t="shared" si="4"/>
        <v>19687</v>
      </c>
      <c r="F34" s="60">
        <f t="shared" si="4"/>
        <v>30313</v>
      </c>
      <c r="G34" s="41">
        <f t="shared" si="4"/>
        <v>34102</v>
      </c>
      <c r="H34" s="39">
        <f t="shared" si="4"/>
        <v>44900</v>
      </c>
      <c r="I34" s="40">
        <f t="shared" si="0"/>
        <v>139910</v>
      </c>
      <c r="J34" s="66">
        <f>SUM(J6:J33)</f>
        <v>61225</v>
      </c>
      <c r="K34" s="72">
        <f>SUM(K6:K33)</f>
        <v>85290</v>
      </c>
      <c r="L34" s="39">
        <f>SUM(L6:L33)</f>
        <v>67629</v>
      </c>
      <c r="M34" s="40">
        <f t="shared" si="1"/>
        <v>214144</v>
      </c>
      <c r="N34" s="66">
        <f>SUM(N6:N33)</f>
        <v>40663</v>
      </c>
      <c r="O34" s="72">
        <f t="shared" ref="O34:U34" si="5">SUM(O6:O33)</f>
        <v>19211</v>
      </c>
      <c r="P34" s="54">
        <f t="shared" si="5"/>
        <v>5391</v>
      </c>
      <c r="Q34" s="60">
        <f t="shared" si="5"/>
        <v>4617</v>
      </c>
      <c r="R34" s="41">
        <f t="shared" si="5"/>
        <v>3179</v>
      </c>
      <c r="S34" s="54">
        <f t="shared" si="5"/>
        <v>0</v>
      </c>
      <c r="T34" s="60">
        <f t="shared" si="5"/>
        <v>0</v>
      </c>
      <c r="U34" s="41">
        <f t="shared" si="5"/>
        <v>0</v>
      </c>
      <c r="V34" s="40">
        <f t="shared" si="2"/>
        <v>73061</v>
      </c>
      <c r="W34" s="41">
        <f t="shared" si="3"/>
        <v>427115</v>
      </c>
    </row>
    <row r="35" spans="1:23" ht="20.100000000000001" customHeight="1" x14ac:dyDescent="0.15">
      <c r="I35" s="4">
        <v>-33.200000000000003</v>
      </c>
      <c r="J35" s="5"/>
      <c r="K35" s="5"/>
      <c r="L35" s="5"/>
      <c r="M35" s="4">
        <v>-49.3</v>
      </c>
      <c r="N35" s="5"/>
      <c r="O35" s="5"/>
      <c r="P35" s="5"/>
      <c r="Q35" s="5"/>
      <c r="R35" s="5"/>
      <c r="S35" s="5"/>
      <c r="T35" s="5"/>
      <c r="U35" s="5"/>
      <c r="V35" s="4">
        <v>-17.5</v>
      </c>
    </row>
  </sheetData>
  <mergeCells count="16">
    <mergeCell ref="W3:W5"/>
    <mergeCell ref="A3:A5"/>
    <mergeCell ref="A1:W1"/>
    <mergeCell ref="V2:W2"/>
    <mergeCell ref="P4:R4"/>
    <mergeCell ref="S4:U4"/>
    <mergeCell ref="V4:V5"/>
    <mergeCell ref="N3:V3"/>
    <mergeCell ref="J4:K4"/>
    <mergeCell ref="M4:M5"/>
    <mergeCell ref="J3:M3"/>
    <mergeCell ref="N4:O4"/>
    <mergeCell ref="B4:D4"/>
    <mergeCell ref="E4:G4"/>
    <mergeCell ref="I4:I5"/>
    <mergeCell ref="B3:I3"/>
  </mergeCells>
  <phoneticPr fontId="2"/>
  <pageMargins left="0.39370078740157483" right="0.19685039370078741" top="0.59055118110236227" bottom="0.39370078740157483" header="0.51181102362204722" footer="0.51181102362204722"/>
  <pageSetup paperSize="9" scale="80" orientation="landscape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"/>
  <dimension ref="A1:Y37"/>
  <sheetViews>
    <sheetView zoomScaleNormal="100" workbookViewId="0">
      <pane xSplit="2" ySplit="6" topLeftCell="H19" activePane="bottomRight" state="frozen"/>
      <selection pane="topRight" activeCell="B1" sqref="B1"/>
      <selection pane="bottomLeft" activeCell="A6" sqref="A6"/>
      <selection pane="bottomRight" activeCell="Y35" sqref="Y35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5" ht="17.25" x14ac:dyDescent="0.2">
      <c r="B1" s="9" t="s">
        <v>49</v>
      </c>
    </row>
    <row r="2" spans="1:25" ht="20.100000000000001" customHeight="1" x14ac:dyDescent="0.2">
      <c r="B2" s="577" t="s">
        <v>55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5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5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5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5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5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/>
      <c r="I7" s="15">
        <v>909</v>
      </c>
      <c r="J7" s="16">
        <f t="shared" ref="J7:J35" si="0">SUM(C7:I7)</f>
        <v>909</v>
      </c>
      <c r="K7" s="61"/>
      <c r="L7" s="67"/>
      <c r="M7" s="15">
        <v>891</v>
      </c>
      <c r="N7" s="16">
        <f t="shared" ref="N7:N36" si="1">SUM(K7:M7)</f>
        <v>891</v>
      </c>
      <c r="O7" s="61"/>
      <c r="P7" s="67"/>
      <c r="Q7" s="49"/>
      <c r="R7" s="55"/>
      <c r="S7" s="17"/>
      <c r="T7" s="49"/>
      <c r="U7" s="55"/>
      <c r="V7" s="17"/>
      <c r="W7" s="16">
        <f t="shared" ref="W7:W36" si="2">SUM(O7:V7)</f>
        <v>0</v>
      </c>
      <c r="X7" s="17">
        <f t="shared" ref="X7:X36" si="3">+J7+N7+W7</f>
        <v>1800</v>
      </c>
    </row>
    <row r="8" spans="1:25" s="13" customFormat="1" ht="18.75" customHeight="1" x14ac:dyDescent="0.15">
      <c r="A8" s="12">
        <v>2</v>
      </c>
      <c r="B8" s="18" t="s">
        <v>19</v>
      </c>
      <c r="C8" s="50"/>
      <c r="D8" s="56"/>
      <c r="E8" s="21">
        <v>1000</v>
      </c>
      <c r="F8" s="50">
        <v>1040</v>
      </c>
      <c r="G8" s="56">
        <v>1100</v>
      </c>
      <c r="H8" s="21">
        <v>2100</v>
      </c>
      <c r="I8" s="19">
        <v>1500</v>
      </c>
      <c r="J8" s="20">
        <f t="shared" si="0"/>
        <v>6740</v>
      </c>
      <c r="K8" s="62">
        <v>420</v>
      </c>
      <c r="L8" s="68">
        <v>420</v>
      </c>
      <c r="M8" s="19">
        <v>420</v>
      </c>
      <c r="N8" s="20">
        <f t="shared" si="1"/>
        <v>1260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5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450</v>
      </c>
      <c r="H9" s="21">
        <v>450</v>
      </c>
      <c r="I9" s="19"/>
      <c r="J9" s="20">
        <f t="shared" si="0"/>
        <v>900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900</v>
      </c>
    </row>
    <row r="10" spans="1:25" s="13" customFormat="1" ht="18.75" customHeight="1" x14ac:dyDescent="0.15">
      <c r="A10" s="12">
        <v>4</v>
      </c>
      <c r="B10" s="18" t="s">
        <v>21</v>
      </c>
      <c r="C10" s="50"/>
      <c r="D10" s="56"/>
      <c r="E10" s="21"/>
      <c r="F10" s="50">
        <v>103</v>
      </c>
      <c r="G10" s="56">
        <v>988</v>
      </c>
      <c r="H10" s="21">
        <v>892</v>
      </c>
      <c r="I10" s="19">
        <v>3516</v>
      </c>
      <c r="J10" s="20">
        <f t="shared" si="0"/>
        <v>5499</v>
      </c>
      <c r="K10" s="62">
        <v>5251</v>
      </c>
      <c r="L10" s="68">
        <v>5591</v>
      </c>
      <c r="M10" s="19">
        <v>5619</v>
      </c>
      <c r="N10" s="20">
        <f t="shared" si="1"/>
        <v>16461</v>
      </c>
      <c r="O10" s="62">
        <v>5126</v>
      </c>
      <c r="P10" s="68">
        <v>1435</v>
      </c>
      <c r="Q10" s="50"/>
      <c r="R10" s="56"/>
      <c r="S10" s="21"/>
      <c r="T10" s="50"/>
      <c r="U10" s="56"/>
      <c r="V10" s="21"/>
      <c r="W10" s="20">
        <f t="shared" si="2"/>
        <v>6561</v>
      </c>
      <c r="X10" s="21">
        <f t="shared" si="3"/>
        <v>28521</v>
      </c>
    </row>
    <row r="11" spans="1:25" s="13" customFormat="1" ht="18.75" customHeight="1" x14ac:dyDescent="0.15">
      <c r="A11" s="12">
        <v>5</v>
      </c>
      <c r="B11" s="18" t="s">
        <v>22</v>
      </c>
      <c r="C11" s="50"/>
      <c r="D11" s="56"/>
      <c r="E11" s="21">
        <v>660</v>
      </c>
      <c r="F11" s="50">
        <v>440</v>
      </c>
      <c r="G11" s="56">
        <v>1007</v>
      </c>
      <c r="H11" s="21">
        <v>2986</v>
      </c>
      <c r="I11" s="19">
        <v>2610</v>
      </c>
      <c r="J11" s="20">
        <f t="shared" si="0"/>
        <v>7703</v>
      </c>
      <c r="K11" s="62">
        <v>3241</v>
      </c>
      <c r="L11" s="68">
        <v>3556</v>
      </c>
      <c r="M11" s="19">
        <v>2900</v>
      </c>
      <c r="N11" s="20">
        <f t="shared" si="1"/>
        <v>9697</v>
      </c>
      <c r="O11" s="62">
        <v>1900</v>
      </c>
      <c r="P11" s="68"/>
      <c r="Q11" s="50"/>
      <c r="R11" s="56"/>
      <c r="S11" s="21"/>
      <c r="T11" s="50"/>
      <c r="U11" s="56"/>
      <c r="V11" s="21"/>
      <c r="W11" s="20">
        <f t="shared" si="2"/>
        <v>1900</v>
      </c>
      <c r="X11" s="21">
        <f t="shared" si="3"/>
        <v>19300</v>
      </c>
    </row>
    <row r="12" spans="1:25" s="13" customFormat="1" ht="18.75" customHeight="1" x14ac:dyDescent="0.15">
      <c r="A12" s="12">
        <v>6</v>
      </c>
      <c r="B12" s="18" t="s">
        <v>23</v>
      </c>
      <c r="C12" s="50">
        <v>410</v>
      </c>
      <c r="D12" s="56">
        <v>970</v>
      </c>
      <c r="E12" s="21">
        <v>2390</v>
      </c>
      <c r="F12" s="50">
        <v>3310</v>
      </c>
      <c r="G12" s="56">
        <v>2600</v>
      </c>
      <c r="H12" s="21">
        <v>3130</v>
      </c>
      <c r="I12" s="19">
        <v>3000</v>
      </c>
      <c r="J12" s="20">
        <f t="shared" si="0"/>
        <v>15810</v>
      </c>
      <c r="K12" s="62">
        <v>2630</v>
      </c>
      <c r="L12" s="68">
        <v>3220</v>
      </c>
      <c r="M12" s="19">
        <v>2700</v>
      </c>
      <c r="N12" s="20">
        <f t="shared" si="1"/>
        <v>8550</v>
      </c>
      <c r="O12" s="62">
        <v>1660</v>
      </c>
      <c r="P12" s="68">
        <v>480</v>
      </c>
      <c r="Q12" s="50"/>
      <c r="R12" s="56"/>
      <c r="S12" s="21"/>
      <c r="T12" s="50"/>
      <c r="U12" s="56"/>
      <c r="V12" s="21"/>
      <c r="W12" s="20">
        <f t="shared" si="2"/>
        <v>2140</v>
      </c>
      <c r="X12" s="21">
        <f t="shared" si="3"/>
        <v>26500</v>
      </c>
    </row>
    <row r="13" spans="1:25" s="13" customFormat="1" ht="18.75" customHeight="1" x14ac:dyDescent="0.15">
      <c r="A13" s="12">
        <v>7</v>
      </c>
      <c r="B13" s="18" t="s">
        <v>24</v>
      </c>
      <c r="C13" s="50"/>
      <c r="D13" s="56">
        <v>8</v>
      </c>
      <c r="E13" s="21">
        <v>218</v>
      </c>
      <c r="F13" s="50">
        <v>98</v>
      </c>
      <c r="G13" s="56">
        <v>1194</v>
      </c>
      <c r="H13" s="21">
        <v>3046</v>
      </c>
      <c r="I13" s="19">
        <v>116</v>
      </c>
      <c r="J13" s="20">
        <f t="shared" si="0"/>
        <v>4680</v>
      </c>
      <c r="K13" s="62">
        <v>790</v>
      </c>
      <c r="L13" s="68">
        <v>1960</v>
      </c>
      <c r="M13" s="19">
        <v>770</v>
      </c>
      <c r="N13" s="20">
        <f t="shared" si="1"/>
        <v>3520</v>
      </c>
      <c r="O13" s="62">
        <v>1866</v>
      </c>
      <c r="P13" s="68">
        <v>2354</v>
      </c>
      <c r="Q13" s="50">
        <v>540</v>
      </c>
      <c r="R13" s="56">
        <v>40</v>
      </c>
      <c r="S13" s="21"/>
      <c r="T13" s="50"/>
      <c r="U13" s="56"/>
      <c r="V13" s="21"/>
      <c r="W13" s="20">
        <f t="shared" si="2"/>
        <v>4800</v>
      </c>
      <c r="X13" s="21">
        <f t="shared" si="3"/>
        <v>13000</v>
      </c>
    </row>
    <row r="14" spans="1:25" s="13" customFormat="1" ht="18.75" customHeight="1" x14ac:dyDescent="0.15">
      <c r="A14" s="12">
        <v>8</v>
      </c>
      <c r="B14" s="18" t="s">
        <v>25</v>
      </c>
      <c r="C14" s="50"/>
      <c r="D14" s="56"/>
      <c r="E14" s="21"/>
      <c r="F14" s="50"/>
      <c r="G14" s="56"/>
      <c r="H14" s="21"/>
      <c r="I14" s="19"/>
      <c r="J14" s="20">
        <f t="shared" si="0"/>
        <v>0</v>
      </c>
      <c r="K14" s="62">
        <v>2503</v>
      </c>
      <c r="L14" s="68">
        <v>2552</v>
      </c>
      <c r="M14" s="19">
        <v>1324</v>
      </c>
      <c r="N14" s="20">
        <f t="shared" si="1"/>
        <v>6379</v>
      </c>
      <c r="O14" s="62">
        <v>863</v>
      </c>
      <c r="P14" s="68">
        <v>75</v>
      </c>
      <c r="Q14" s="50">
        <v>61</v>
      </c>
      <c r="R14" s="56">
        <v>622</v>
      </c>
      <c r="S14" s="21"/>
      <c r="T14" s="50"/>
      <c r="U14" s="56"/>
      <c r="V14" s="21"/>
      <c r="W14" s="20">
        <f t="shared" si="2"/>
        <v>1621</v>
      </c>
      <c r="X14" s="21">
        <f t="shared" si="3"/>
        <v>8000</v>
      </c>
    </row>
    <row r="15" spans="1:25" s="13" customFormat="1" ht="18.75" customHeight="1" x14ac:dyDescent="0.15">
      <c r="A15" s="12">
        <v>9</v>
      </c>
      <c r="B15" s="18" t="s">
        <v>26</v>
      </c>
      <c r="C15" s="50"/>
      <c r="D15" s="56"/>
      <c r="E15" s="21"/>
      <c r="F15" s="50"/>
      <c r="G15" s="56"/>
      <c r="H15" s="21">
        <v>778</v>
      </c>
      <c r="I15" s="19">
        <v>2123</v>
      </c>
      <c r="J15" s="20">
        <f t="shared" si="0"/>
        <v>2901</v>
      </c>
      <c r="K15" s="62">
        <v>6376</v>
      </c>
      <c r="L15" s="68">
        <v>6337</v>
      </c>
      <c r="M15" s="19">
        <v>6793</v>
      </c>
      <c r="N15" s="20">
        <f t="shared" si="1"/>
        <v>19506</v>
      </c>
      <c r="O15" s="62">
        <v>3837</v>
      </c>
      <c r="P15" s="68">
        <v>896</v>
      </c>
      <c r="Q15" s="50"/>
      <c r="R15" s="56"/>
      <c r="S15" s="21"/>
      <c r="T15" s="50"/>
      <c r="U15" s="56"/>
      <c r="V15" s="21"/>
      <c r="W15" s="20">
        <f t="shared" si="2"/>
        <v>4733</v>
      </c>
      <c r="X15" s="21">
        <f t="shared" si="3"/>
        <v>27140</v>
      </c>
      <c r="Y15" s="13">
        <v>27149</v>
      </c>
    </row>
    <row r="16" spans="1:25" s="13" customFormat="1" ht="18.75" customHeight="1" x14ac:dyDescent="0.15">
      <c r="A16" s="12">
        <v>10</v>
      </c>
      <c r="B16" s="18" t="s">
        <v>27</v>
      </c>
      <c r="C16" s="50"/>
      <c r="D16" s="56"/>
      <c r="E16" s="21"/>
      <c r="F16" s="50"/>
      <c r="G16" s="56"/>
      <c r="H16" s="21">
        <v>233</v>
      </c>
      <c r="I16" s="19">
        <v>266</v>
      </c>
      <c r="J16" s="20">
        <f t="shared" si="0"/>
        <v>499</v>
      </c>
      <c r="K16" s="62">
        <v>2674</v>
      </c>
      <c r="L16" s="68">
        <v>5046</v>
      </c>
      <c r="M16" s="19">
        <v>5976</v>
      </c>
      <c r="N16" s="20">
        <f t="shared" si="1"/>
        <v>13696</v>
      </c>
      <c r="O16" s="62">
        <v>4079</v>
      </c>
      <c r="P16" s="68">
        <v>1231</v>
      </c>
      <c r="Q16" s="50"/>
      <c r="R16" s="56"/>
      <c r="S16" s="21"/>
      <c r="T16" s="50"/>
      <c r="U16" s="56"/>
      <c r="V16" s="21"/>
      <c r="W16" s="20">
        <f t="shared" si="2"/>
        <v>5310</v>
      </c>
      <c r="X16" s="21">
        <f t="shared" si="3"/>
        <v>19505</v>
      </c>
    </row>
    <row r="17" spans="1:25" s="13" customFormat="1" ht="18.75" customHeight="1" x14ac:dyDescent="0.15">
      <c r="A17" s="12">
        <v>11</v>
      </c>
      <c r="B17" s="18" t="s">
        <v>28</v>
      </c>
      <c r="C17" s="50"/>
      <c r="D17" s="56"/>
      <c r="E17" s="21"/>
      <c r="F17" s="50">
        <v>272</v>
      </c>
      <c r="G17" s="56">
        <v>684</v>
      </c>
      <c r="H17" s="21">
        <v>6655</v>
      </c>
      <c r="I17" s="19">
        <v>5921</v>
      </c>
      <c r="J17" s="20">
        <f t="shared" si="0"/>
        <v>13532</v>
      </c>
      <c r="K17" s="62">
        <v>4727</v>
      </c>
      <c r="L17" s="68">
        <v>4124</v>
      </c>
      <c r="M17" s="19">
        <v>3550</v>
      </c>
      <c r="N17" s="20">
        <f t="shared" si="1"/>
        <v>12401</v>
      </c>
      <c r="O17" s="62">
        <v>867</v>
      </c>
      <c r="P17" s="68"/>
      <c r="Q17" s="50"/>
      <c r="R17" s="56"/>
      <c r="S17" s="21"/>
      <c r="T17" s="50"/>
      <c r="U17" s="56"/>
      <c r="V17" s="21"/>
      <c r="W17" s="20">
        <f t="shared" si="2"/>
        <v>867</v>
      </c>
      <c r="X17" s="21">
        <f t="shared" si="3"/>
        <v>26800</v>
      </c>
    </row>
    <row r="18" spans="1:25" s="22" customFormat="1" ht="18.75" customHeight="1" x14ac:dyDescent="0.15">
      <c r="A18" s="12">
        <v>12</v>
      </c>
      <c r="B18" s="18" t="s">
        <v>29</v>
      </c>
      <c r="C18" s="50"/>
      <c r="D18" s="56"/>
      <c r="E18" s="21">
        <v>67</v>
      </c>
      <c r="F18" s="50">
        <v>48</v>
      </c>
      <c r="G18" s="56"/>
      <c r="H18" s="21">
        <v>585</v>
      </c>
      <c r="I18" s="19">
        <v>2310</v>
      </c>
      <c r="J18" s="20">
        <f t="shared" si="0"/>
        <v>3010</v>
      </c>
      <c r="K18" s="62">
        <v>2812</v>
      </c>
      <c r="L18" s="68">
        <v>2765</v>
      </c>
      <c r="M18" s="19">
        <v>2765</v>
      </c>
      <c r="N18" s="20">
        <f t="shared" si="1"/>
        <v>8342</v>
      </c>
      <c r="O18" s="62">
        <v>2074</v>
      </c>
      <c r="P18" s="68">
        <v>1080</v>
      </c>
      <c r="Q18" s="50"/>
      <c r="R18" s="56"/>
      <c r="S18" s="21"/>
      <c r="T18" s="50"/>
      <c r="U18" s="56"/>
      <c r="V18" s="21"/>
      <c r="W18" s="20">
        <f t="shared" si="2"/>
        <v>3154</v>
      </c>
      <c r="X18" s="21">
        <f t="shared" si="3"/>
        <v>14506</v>
      </c>
    </row>
    <row r="19" spans="1:25" s="13" customFormat="1" ht="18.75" customHeight="1" x14ac:dyDescent="0.15">
      <c r="A19" s="12">
        <v>13</v>
      </c>
      <c r="B19" s="23" t="s">
        <v>30</v>
      </c>
      <c r="C19" s="50"/>
      <c r="D19" s="56"/>
      <c r="E19" s="21">
        <v>806</v>
      </c>
      <c r="F19" s="50">
        <v>924</v>
      </c>
      <c r="G19" s="56">
        <v>1828</v>
      </c>
      <c r="H19" s="21">
        <v>2457</v>
      </c>
      <c r="I19" s="19">
        <v>2707</v>
      </c>
      <c r="J19" s="20">
        <f t="shared" si="0"/>
        <v>8722</v>
      </c>
      <c r="K19" s="62">
        <v>4231</v>
      </c>
      <c r="L19" s="68">
        <v>6889</v>
      </c>
      <c r="M19" s="19">
        <v>7872</v>
      </c>
      <c r="N19" s="20">
        <f t="shared" si="1"/>
        <v>18992</v>
      </c>
      <c r="O19" s="62">
        <v>6459</v>
      </c>
      <c r="P19" s="68">
        <v>6182</v>
      </c>
      <c r="Q19" s="50">
        <v>5123</v>
      </c>
      <c r="R19" s="56">
        <v>5652</v>
      </c>
      <c r="S19" s="21">
        <v>2738</v>
      </c>
      <c r="T19" s="50">
        <v>530</v>
      </c>
      <c r="U19" s="56"/>
      <c r="V19" s="21"/>
      <c r="W19" s="20">
        <f t="shared" si="2"/>
        <v>26684</v>
      </c>
      <c r="X19" s="21">
        <f t="shared" si="3"/>
        <v>54398</v>
      </c>
    </row>
    <row r="20" spans="1:25" s="13" customFormat="1" ht="18.75" customHeight="1" x14ac:dyDescent="0.15">
      <c r="A20" s="12">
        <v>14</v>
      </c>
      <c r="B20" s="18" t="s">
        <v>31</v>
      </c>
      <c r="C20" s="50"/>
      <c r="D20" s="56"/>
      <c r="E20" s="21">
        <v>253</v>
      </c>
      <c r="F20" s="50"/>
      <c r="G20" s="56">
        <v>12</v>
      </c>
      <c r="H20" s="21">
        <v>868</v>
      </c>
      <c r="I20" s="19">
        <v>2834</v>
      </c>
      <c r="J20" s="20">
        <f t="shared" si="0"/>
        <v>3967</v>
      </c>
      <c r="K20" s="62">
        <v>7811</v>
      </c>
      <c r="L20" s="68">
        <v>5033</v>
      </c>
      <c r="M20" s="19">
        <v>1400</v>
      </c>
      <c r="N20" s="20">
        <f t="shared" si="1"/>
        <v>14244</v>
      </c>
      <c r="O20" s="62"/>
      <c r="P20" s="68"/>
      <c r="Q20" s="50"/>
      <c r="R20" s="56"/>
      <c r="S20" s="21"/>
      <c r="T20" s="50"/>
      <c r="U20" s="56"/>
      <c r="V20" s="21"/>
      <c r="W20" s="20">
        <f t="shared" si="2"/>
        <v>0</v>
      </c>
      <c r="X20" s="21">
        <f t="shared" si="3"/>
        <v>18211</v>
      </c>
    </row>
    <row r="21" spans="1:25" s="13" customFormat="1" ht="18.75" customHeight="1" x14ac:dyDescent="0.15">
      <c r="A21" s="12">
        <v>15</v>
      </c>
      <c r="B21" s="18" t="s">
        <v>32</v>
      </c>
      <c r="C21" s="50"/>
      <c r="D21" s="56"/>
      <c r="E21" s="21"/>
      <c r="F21" s="50"/>
      <c r="G21" s="56">
        <v>1000</v>
      </c>
      <c r="H21" s="21">
        <v>255</v>
      </c>
      <c r="I21" s="19">
        <v>306</v>
      </c>
      <c r="J21" s="20">
        <f t="shared" si="0"/>
        <v>1561</v>
      </c>
      <c r="K21" s="62">
        <v>369</v>
      </c>
      <c r="L21" s="68">
        <v>351</v>
      </c>
      <c r="M21" s="19">
        <v>382</v>
      </c>
      <c r="N21" s="20">
        <f t="shared" si="1"/>
        <v>1102</v>
      </c>
      <c r="O21" s="62">
        <v>137</v>
      </c>
      <c r="P21" s="68"/>
      <c r="Q21" s="50"/>
      <c r="R21" s="56"/>
      <c r="S21" s="21"/>
      <c r="T21" s="50"/>
      <c r="U21" s="56"/>
      <c r="V21" s="21"/>
      <c r="W21" s="20">
        <f t="shared" si="2"/>
        <v>137</v>
      </c>
      <c r="X21" s="21">
        <f t="shared" si="3"/>
        <v>2800</v>
      </c>
    </row>
    <row r="22" spans="1:25" s="13" customFormat="1" ht="18.75" customHeight="1" x14ac:dyDescent="0.15">
      <c r="A22" s="12">
        <v>16</v>
      </c>
      <c r="B22" s="18" t="s">
        <v>33</v>
      </c>
      <c r="C22" s="50"/>
      <c r="D22" s="56"/>
      <c r="E22" s="21"/>
      <c r="F22" s="50">
        <v>179</v>
      </c>
      <c r="G22" s="56">
        <v>692</v>
      </c>
      <c r="H22" s="21">
        <f>646-100</f>
        <v>546</v>
      </c>
      <c r="I22" s="19">
        <v>292</v>
      </c>
      <c r="J22" s="20">
        <f t="shared" si="0"/>
        <v>1709</v>
      </c>
      <c r="K22" s="62">
        <v>220</v>
      </c>
      <c r="L22" s="68">
        <v>231</v>
      </c>
      <c r="M22" s="19">
        <f>499-4</f>
        <v>495</v>
      </c>
      <c r="N22" s="20">
        <f t="shared" si="1"/>
        <v>946</v>
      </c>
      <c r="O22" s="62">
        <v>145</v>
      </c>
      <c r="P22" s="68"/>
      <c r="Q22" s="50"/>
      <c r="R22" s="56"/>
      <c r="S22" s="21"/>
      <c r="T22" s="50"/>
      <c r="U22" s="56"/>
      <c r="V22" s="21"/>
      <c r="W22" s="20">
        <f t="shared" si="2"/>
        <v>145</v>
      </c>
      <c r="X22" s="21">
        <f t="shared" si="3"/>
        <v>2800</v>
      </c>
    </row>
    <row r="23" spans="1:25" s="13" customFormat="1" ht="18.75" customHeight="1" x14ac:dyDescent="0.15">
      <c r="A23" s="12">
        <v>17</v>
      </c>
      <c r="B23" s="18" t="s">
        <v>34</v>
      </c>
      <c r="C23" s="50"/>
      <c r="D23" s="56"/>
      <c r="E23" s="21">
        <v>679</v>
      </c>
      <c r="F23" s="50">
        <v>746</v>
      </c>
      <c r="G23" s="56">
        <v>681</v>
      </c>
      <c r="H23" s="21">
        <v>2080</v>
      </c>
      <c r="I23" s="19">
        <v>2893</v>
      </c>
      <c r="J23" s="20">
        <f t="shared" si="0"/>
        <v>7079</v>
      </c>
      <c r="K23" s="62">
        <v>3392</v>
      </c>
      <c r="L23" s="68">
        <v>3048</v>
      </c>
      <c r="M23" s="19">
        <v>3473</v>
      </c>
      <c r="N23" s="20">
        <f t="shared" si="1"/>
        <v>9913</v>
      </c>
      <c r="O23" s="62">
        <v>1791</v>
      </c>
      <c r="P23" s="68"/>
      <c r="Q23" s="50"/>
      <c r="R23" s="56"/>
      <c r="S23" s="21"/>
      <c r="T23" s="50"/>
      <c r="U23" s="56"/>
      <c r="V23" s="21"/>
      <c r="W23" s="20">
        <f t="shared" si="2"/>
        <v>1791</v>
      </c>
      <c r="X23" s="21">
        <f t="shared" si="3"/>
        <v>18783</v>
      </c>
    </row>
    <row r="24" spans="1:25" s="13" customFormat="1" ht="18.75" customHeight="1" x14ac:dyDescent="0.15">
      <c r="A24" s="12">
        <v>18</v>
      </c>
      <c r="B24" s="18" t="s">
        <v>35</v>
      </c>
      <c r="C24" s="50"/>
      <c r="D24" s="56"/>
      <c r="E24" s="21">
        <v>1320</v>
      </c>
      <c r="F24" s="50">
        <v>1354</v>
      </c>
      <c r="G24" s="56">
        <v>1094</v>
      </c>
      <c r="H24" s="21">
        <v>670</v>
      </c>
      <c r="I24" s="19">
        <v>1772</v>
      </c>
      <c r="J24" s="20">
        <f t="shared" si="0"/>
        <v>6210</v>
      </c>
      <c r="K24" s="62">
        <v>2998</v>
      </c>
      <c r="L24" s="68">
        <v>3623</v>
      </c>
      <c r="M24" s="19">
        <v>6181</v>
      </c>
      <c r="N24" s="20">
        <f t="shared" si="1"/>
        <v>12802</v>
      </c>
      <c r="O24" s="62">
        <v>3977</v>
      </c>
      <c r="P24" s="68">
        <v>3391</v>
      </c>
      <c r="Q24" s="50">
        <v>320</v>
      </c>
      <c r="R24" s="56"/>
      <c r="S24" s="21"/>
      <c r="T24" s="50"/>
      <c r="U24" s="56"/>
      <c r="V24" s="21"/>
      <c r="W24" s="20">
        <f t="shared" si="2"/>
        <v>7688</v>
      </c>
      <c r="X24" s="21">
        <f t="shared" si="3"/>
        <v>26700</v>
      </c>
    </row>
    <row r="25" spans="1:25" s="13" customFormat="1" ht="18.75" customHeight="1" x14ac:dyDescent="0.15">
      <c r="A25" s="12">
        <v>19</v>
      </c>
      <c r="B25" s="18" t="s">
        <v>36</v>
      </c>
      <c r="C25" s="50"/>
      <c r="D25" s="56"/>
      <c r="E25" s="21"/>
      <c r="F25" s="50"/>
      <c r="G25" s="56"/>
      <c r="H25" s="21"/>
      <c r="I25" s="19"/>
      <c r="J25" s="20">
        <f t="shared" si="0"/>
        <v>0</v>
      </c>
      <c r="K25" s="62">
        <v>2444</v>
      </c>
      <c r="L25" s="68">
        <v>2416</v>
      </c>
      <c r="M25" s="19">
        <v>917</v>
      </c>
      <c r="N25" s="20">
        <f t="shared" si="1"/>
        <v>5777</v>
      </c>
      <c r="O25" s="62">
        <v>1523</v>
      </c>
      <c r="P25" s="68"/>
      <c r="Q25" s="50"/>
      <c r="R25" s="56"/>
      <c r="S25" s="21"/>
      <c r="T25" s="50"/>
      <c r="U25" s="56"/>
      <c r="V25" s="21"/>
      <c r="W25" s="20">
        <f t="shared" si="2"/>
        <v>1523</v>
      </c>
      <c r="X25" s="21">
        <f t="shared" si="3"/>
        <v>7300</v>
      </c>
    </row>
    <row r="26" spans="1:25" s="13" customFormat="1" ht="18.75" customHeight="1" x14ac:dyDescent="0.15">
      <c r="A26" s="12">
        <v>20</v>
      </c>
      <c r="B26" s="23" t="s">
        <v>37</v>
      </c>
      <c r="C26" s="50"/>
      <c r="D26" s="56"/>
      <c r="E26" s="21"/>
      <c r="F26" s="50"/>
      <c r="G26" s="56">
        <v>384</v>
      </c>
      <c r="H26" s="21">
        <v>314</v>
      </c>
      <c r="I26" s="19">
        <v>1238</v>
      </c>
      <c r="J26" s="20">
        <f t="shared" si="0"/>
        <v>1936</v>
      </c>
      <c r="K26" s="62">
        <v>2695</v>
      </c>
      <c r="L26" s="68">
        <v>2750</v>
      </c>
      <c r="M26" s="19">
        <v>4089</v>
      </c>
      <c r="N26" s="20">
        <f t="shared" si="1"/>
        <v>9534</v>
      </c>
      <c r="O26" s="62">
        <v>2128</v>
      </c>
      <c r="P26" s="68">
        <v>1002</v>
      </c>
      <c r="Q26" s="50"/>
      <c r="R26" s="56"/>
      <c r="S26" s="21"/>
      <c r="T26" s="50"/>
      <c r="U26" s="56"/>
      <c r="V26" s="21"/>
      <c r="W26" s="20">
        <f t="shared" si="2"/>
        <v>3130</v>
      </c>
      <c r="X26" s="21">
        <f t="shared" si="3"/>
        <v>14600</v>
      </c>
    </row>
    <row r="27" spans="1:25" s="13" customFormat="1" ht="18.75" customHeight="1" x14ac:dyDescent="0.15">
      <c r="A27" s="12">
        <v>21</v>
      </c>
      <c r="B27" s="18" t="s">
        <v>38</v>
      </c>
      <c r="C27" s="50"/>
      <c r="D27" s="56"/>
      <c r="E27" s="21"/>
      <c r="F27" s="50"/>
      <c r="G27" s="56"/>
      <c r="H27" s="21"/>
      <c r="I27" s="19">
        <v>267</v>
      </c>
      <c r="J27" s="20">
        <f t="shared" si="0"/>
        <v>267</v>
      </c>
      <c r="K27" s="62">
        <v>292</v>
      </c>
      <c r="L27" s="68">
        <v>909</v>
      </c>
      <c r="M27" s="19">
        <v>1340</v>
      </c>
      <c r="N27" s="20">
        <f t="shared" si="1"/>
        <v>2541</v>
      </c>
      <c r="O27" s="62">
        <v>1762</v>
      </c>
      <c r="P27" s="68"/>
      <c r="Q27" s="50"/>
      <c r="R27" s="56"/>
      <c r="S27" s="21"/>
      <c r="T27" s="50"/>
      <c r="U27" s="56"/>
      <c r="V27" s="21"/>
      <c r="W27" s="20">
        <f t="shared" si="2"/>
        <v>1762</v>
      </c>
      <c r="X27" s="21">
        <f t="shared" si="3"/>
        <v>4570</v>
      </c>
      <c r="Y27" s="13">
        <v>4908</v>
      </c>
    </row>
    <row r="28" spans="1:25" s="13" customFormat="1" ht="18.75" customHeight="1" x14ac:dyDescent="0.15">
      <c r="A28" s="12">
        <v>22</v>
      </c>
      <c r="B28" s="18" t="s">
        <v>39</v>
      </c>
      <c r="C28" s="50"/>
      <c r="D28" s="56"/>
      <c r="E28" s="21">
        <v>147</v>
      </c>
      <c r="F28" s="50">
        <v>180</v>
      </c>
      <c r="G28" s="56">
        <v>2852</v>
      </c>
      <c r="H28" s="21">
        <v>4203</v>
      </c>
      <c r="I28" s="19">
        <v>4662</v>
      </c>
      <c r="J28" s="20">
        <f t="shared" si="0"/>
        <v>12044</v>
      </c>
      <c r="K28" s="62">
        <v>3534</v>
      </c>
      <c r="L28" s="68">
        <v>5113</v>
      </c>
      <c r="M28" s="19">
        <v>2934</v>
      </c>
      <c r="N28" s="20">
        <f t="shared" si="1"/>
        <v>11581</v>
      </c>
      <c r="O28" s="62">
        <v>1375</v>
      </c>
      <c r="P28" s="68"/>
      <c r="Q28" s="50"/>
      <c r="R28" s="56"/>
      <c r="S28" s="21"/>
      <c r="T28" s="50"/>
      <c r="U28" s="56"/>
      <c r="V28" s="21"/>
      <c r="W28" s="20">
        <f t="shared" si="2"/>
        <v>1375</v>
      </c>
      <c r="X28" s="21">
        <f t="shared" si="3"/>
        <v>25000</v>
      </c>
    </row>
    <row r="29" spans="1:25" s="13" customFormat="1" ht="18.75" customHeight="1" x14ac:dyDescent="0.15">
      <c r="A29" s="12">
        <v>23</v>
      </c>
      <c r="B29" s="18" t="s">
        <v>40</v>
      </c>
      <c r="C29" s="50"/>
      <c r="D29" s="56"/>
      <c r="E29" s="21"/>
      <c r="F29" s="50"/>
      <c r="G29" s="56"/>
      <c r="H29" s="21"/>
      <c r="I29" s="19">
        <v>1530</v>
      </c>
      <c r="J29" s="20">
        <f t="shared" si="0"/>
        <v>1530</v>
      </c>
      <c r="K29" s="62">
        <v>1530</v>
      </c>
      <c r="L29" s="68"/>
      <c r="M29" s="19"/>
      <c r="N29" s="20">
        <f t="shared" si="1"/>
        <v>1530</v>
      </c>
      <c r="O29" s="62">
        <v>2040</v>
      </c>
      <c r="P29" s="68"/>
      <c r="Q29" s="50"/>
      <c r="R29" s="56"/>
      <c r="S29" s="21"/>
      <c r="T29" s="50"/>
      <c r="U29" s="56"/>
      <c r="V29" s="21"/>
      <c r="W29" s="20">
        <f t="shared" si="2"/>
        <v>2040</v>
      </c>
      <c r="X29" s="21">
        <f t="shared" si="3"/>
        <v>5100</v>
      </c>
    </row>
    <row r="30" spans="1:25" s="13" customFormat="1" ht="18.75" customHeight="1" x14ac:dyDescent="0.15">
      <c r="A30" s="12">
        <v>24</v>
      </c>
      <c r="B30" s="18" t="s">
        <v>41</v>
      </c>
      <c r="C30" s="50"/>
      <c r="D30" s="56"/>
      <c r="E30" s="21"/>
      <c r="F30" s="50">
        <v>136</v>
      </c>
      <c r="G30" s="56">
        <v>1569</v>
      </c>
      <c r="H30" s="21">
        <v>2100</v>
      </c>
      <c r="I30" s="19">
        <v>388</v>
      </c>
      <c r="J30" s="20">
        <f t="shared" si="0"/>
        <v>4193</v>
      </c>
      <c r="K30" s="62">
        <v>1223</v>
      </c>
      <c r="L30" s="68">
        <v>41</v>
      </c>
      <c r="M30" s="19">
        <v>43</v>
      </c>
      <c r="N30" s="20">
        <f t="shared" si="1"/>
        <v>1307</v>
      </c>
      <c r="O30" s="62"/>
      <c r="P30" s="68"/>
      <c r="Q30" s="50"/>
      <c r="R30" s="56"/>
      <c r="S30" s="21"/>
      <c r="T30" s="50"/>
      <c r="U30" s="56"/>
      <c r="V30" s="21"/>
      <c r="W30" s="20">
        <f t="shared" si="2"/>
        <v>0</v>
      </c>
      <c r="X30" s="21">
        <f t="shared" si="3"/>
        <v>5500</v>
      </c>
    </row>
    <row r="31" spans="1:25" s="13" customFormat="1" ht="18.75" customHeight="1" x14ac:dyDescent="0.15">
      <c r="A31" s="12">
        <v>25</v>
      </c>
      <c r="B31" s="18" t="s">
        <v>42</v>
      </c>
      <c r="C31" s="50"/>
      <c r="D31" s="56"/>
      <c r="E31" s="21"/>
      <c r="F31" s="50"/>
      <c r="G31" s="56">
        <v>200</v>
      </c>
      <c r="H31" s="21">
        <v>99</v>
      </c>
      <c r="I31" s="19">
        <v>547</v>
      </c>
      <c r="J31" s="20">
        <f t="shared" si="0"/>
        <v>846</v>
      </c>
      <c r="K31" s="62">
        <v>887</v>
      </c>
      <c r="L31" s="68">
        <v>1925</v>
      </c>
      <c r="M31" s="19">
        <v>757</v>
      </c>
      <c r="N31" s="20">
        <f t="shared" si="1"/>
        <v>3569</v>
      </c>
      <c r="O31" s="62">
        <v>585</v>
      </c>
      <c r="P31" s="68"/>
      <c r="Q31" s="50"/>
      <c r="R31" s="56"/>
      <c r="S31" s="21"/>
      <c r="T31" s="50"/>
      <c r="U31" s="56"/>
      <c r="V31" s="21"/>
      <c r="W31" s="20">
        <f t="shared" si="2"/>
        <v>585</v>
      </c>
      <c r="X31" s="21">
        <f t="shared" si="3"/>
        <v>5000</v>
      </c>
    </row>
    <row r="32" spans="1:25" s="13" customFormat="1" ht="18.75" customHeight="1" x14ac:dyDescent="0.15">
      <c r="A32" s="12">
        <v>26</v>
      </c>
      <c r="B32" s="18" t="s">
        <v>43</v>
      </c>
      <c r="C32" s="50"/>
      <c r="D32" s="56"/>
      <c r="E32" s="21"/>
      <c r="F32" s="50"/>
      <c r="G32" s="56">
        <v>210</v>
      </c>
      <c r="H32" s="21">
        <v>240</v>
      </c>
      <c r="I32" s="19">
        <v>150</v>
      </c>
      <c r="J32" s="20">
        <f t="shared" si="0"/>
        <v>600</v>
      </c>
      <c r="K32" s="62">
        <v>700</v>
      </c>
      <c r="L32" s="68">
        <v>1000</v>
      </c>
      <c r="M32" s="19">
        <v>700</v>
      </c>
      <c r="N32" s="20">
        <f t="shared" si="1"/>
        <v>2400</v>
      </c>
      <c r="O32" s="62">
        <v>900</v>
      </c>
      <c r="P32" s="68">
        <v>300</v>
      </c>
      <c r="Q32" s="50"/>
      <c r="R32" s="56"/>
      <c r="S32" s="21"/>
      <c r="T32" s="50"/>
      <c r="U32" s="56"/>
      <c r="V32" s="21"/>
      <c r="W32" s="20">
        <f t="shared" si="2"/>
        <v>1200</v>
      </c>
      <c r="X32" s="21">
        <f t="shared" si="3"/>
        <v>4200</v>
      </c>
    </row>
    <row r="33" spans="1:25" s="13" customFormat="1" ht="18.75" customHeight="1" x14ac:dyDescent="0.15">
      <c r="A33" s="12">
        <v>27</v>
      </c>
      <c r="B33" s="18" t="s">
        <v>44</v>
      </c>
      <c r="C33" s="50"/>
      <c r="D33" s="56"/>
      <c r="E33" s="21"/>
      <c r="F33" s="50">
        <v>874</v>
      </c>
      <c r="G33" s="56">
        <v>971</v>
      </c>
      <c r="H33" s="21">
        <v>1715</v>
      </c>
      <c r="I33" s="19">
        <v>1851</v>
      </c>
      <c r="J33" s="20">
        <f t="shared" si="0"/>
        <v>5411</v>
      </c>
      <c r="K33" s="62">
        <v>2747</v>
      </c>
      <c r="L33" s="68">
        <v>2298</v>
      </c>
      <c r="M33" s="19">
        <f>2343-70</f>
        <v>2273</v>
      </c>
      <c r="N33" s="20">
        <f t="shared" si="1"/>
        <v>7318</v>
      </c>
      <c r="O33" s="62">
        <v>1847</v>
      </c>
      <c r="P33" s="68">
        <v>424</v>
      </c>
      <c r="Q33" s="50"/>
      <c r="R33" s="56"/>
      <c r="S33" s="21"/>
      <c r="T33" s="50"/>
      <c r="U33" s="56"/>
      <c r="V33" s="21"/>
      <c r="W33" s="20">
        <f t="shared" si="2"/>
        <v>2271</v>
      </c>
      <c r="X33" s="21">
        <f t="shared" si="3"/>
        <v>15000</v>
      </c>
    </row>
    <row r="34" spans="1:25" s="13" customFormat="1" ht="18.75" customHeight="1" x14ac:dyDescent="0.15">
      <c r="A34" s="12">
        <v>28</v>
      </c>
      <c r="B34" s="24" t="s">
        <v>45</v>
      </c>
      <c r="C34" s="51"/>
      <c r="D34" s="57"/>
      <c r="E34" s="27"/>
      <c r="F34" s="51"/>
      <c r="G34" s="57">
        <v>410</v>
      </c>
      <c r="H34" s="27">
        <v>3059</v>
      </c>
      <c r="I34" s="25">
        <v>4657</v>
      </c>
      <c r="J34" s="26">
        <f t="shared" si="0"/>
        <v>8126</v>
      </c>
      <c r="K34" s="63">
        <v>7845</v>
      </c>
      <c r="L34" s="69">
        <v>5829</v>
      </c>
      <c r="M34" s="25">
        <v>4061</v>
      </c>
      <c r="N34" s="26">
        <f t="shared" si="1"/>
        <v>17735</v>
      </c>
      <c r="O34" s="63">
        <v>1139</v>
      </c>
      <c r="P34" s="69"/>
      <c r="Q34" s="51"/>
      <c r="R34" s="57"/>
      <c r="S34" s="27"/>
      <c r="T34" s="51"/>
      <c r="U34" s="57"/>
      <c r="V34" s="27"/>
      <c r="W34" s="26">
        <f t="shared" si="2"/>
        <v>1139</v>
      </c>
      <c r="X34" s="27">
        <f t="shared" si="3"/>
        <v>27000</v>
      </c>
      <c r="Y34" s="13">
        <v>28006</v>
      </c>
    </row>
    <row r="35" spans="1:25" s="22" customFormat="1" ht="18.75" customHeight="1" x14ac:dyDescent="0.15">
      <c r="A35" s="28"/>
      <c r="B35" s="29" t="s">
        <v>52</v>
      </c>
      <c r="C35" s="52">
        <f t="shared" ref="C35:I35" si="4">SUM(C7:C34)</f>
        <v>410</v>
      </c>
      <c r="D35" s="58">
        <f t="shared" si="4"/>
        <v>978</v>
      </c>
      <c r="E35" s="32">
        <f t="shared" si="4"/>
        <v>7540</v>
      </c>
      <c r="F35" s="52">
        <f t="shared" si="4"/>
        <v>9704</v>
      </c>
      <c r="G35" s="58">
        <f t="shared" si="4"/>
        <v>19926</v>
      </c>
      <c r="H35" s="32">
        <f t="shared" si="4"/>
        <v>39461</v>
      </c>
      <c r="I35" s="30">
        <f t="shared" si="4"/>
        <v>48365</v>
      </c>
      <c r="J35" s="31">
        <f t="shared" si="0"/>
        <v>126384</v>
      </c>
      <c r="K35" s="64">
        <f>SUM(K7:K34)</f>
        <v>74342</v>
      </c>
      <c r="L35" s="70">
        <f>SUM(L7:L34)</f>
        <v>77027</v>
      </c>
      <c r="M35" s="30">
        <f>SUM(M7:M34)</f>
        <v>70625</v>
      </c>
      <c r="N35" s="31">
        <f t="shared" si="1"/>
        <v>221994</v>
      </c>
      <c r="O35" s="64">
        <f>SUM(O7:O34)</f>
        <v>48080</v>
      </c>
      <c r="P35" s="70">
        <f t="shared" ref="P35:V35" si="5">SUM(P7:P34)</f>
        <v>18850</v>
      </c>
      <c r="Q35" s="52">
        <f t="shared" si="5"/>
        <v>6044</v>
      </c>
      <c r="R35" s="58">
        <f t="shared" si="5"/>
        <v>6314</v>
      </c>
      <c r="S35" s="32">
        <f t="shared" si="5"/>
        <v>2738</v>
      </c>
      <c r="T35" s="52">
        <f t="shared" si="5"/>
        <v>530</v>
      </c>
      <c r="U35" s="58">
        <f t="shared" si="5"/>
        <v>0</v>
      </c>
      <c r="V35" s="32">
        <f t="shared" si="5"/>
        <v>0</v>
      </c>
      <c r="W35" s="31">
        <f t="shared" si="2"/>
        <v>82556</v>
      </c>
      <c r="X35" s="32">
        <f t="shared" si="3"/>
        <v>430934</v>
      </c>
    </row>
    <row r="36" spans="1:25" s="48" customFormat="1" ht="18.75" customHeight="1" thickBot="1" x14ac:dyDescent="0.2">
      <c r="A36" s="12"/>
      <c r="B36" s="33" t="s">
        <v>51</v>
      </c>
      <c r="C36" s="53"/>
      <c r="D36" s="59"/>
      <c r="E36" s="36"/>
      <c r="F36" s="53"/>
      <c r="G36" s="59"/>
      <c r="H36" s="36"/>
      <c r="I36" s="34"/>
      <c r="J36" s="35">
        <f>SUM(E36:I36)</f>
        <v>0</v>
      </c>
      <c r="K36" s="65"/>
      <c r="L36" s="71"/>
      <c r="M36" s="34"/>
      <c r="N36" s="35">
        <f t="shared" si="1"/>
        <v>0</v>
      </c>
      <c r="O36" s="65"/>
      <c r="P36" s="71"/>
      <c r="Q36" s="53"/>
      <c r="R36" s="59"/>
      <c r="S36" s="36"/>
      <c r="T36" s="53"/>
      <c r="U36" s="59"/>
      <c r="V36" s="36"/>
      <c r="W36" s="35">
        <f t="shared" si="2"/>
        <v>0</v>
      </c>
      <c r="X36" s="36">
        <f t="shared" si="3"/>
        <v>0</v>
      </c>
    </row>
    <row r="37" spans="1:25" s="22" customFormat="1" ht="18.75" customHeight="1" x14ac:dyDescent="0.15">
      <c r="A37" s="28"/>
      <c r="B37" s="38" t="s">
        <v>17</v>
      </c>
      <c r="C37" s="54">
        <f t="shared" ref="C37:X37" si="6">+C36+C35</f>
        <v>410</v>
      </c>
      <c r="D37" s="60">
        <f t="shared" si="6"/>
        <v>978</v>
      </c>
      <c r="E37" s="41">
        <f t="shared" si="6"/>
        <v>7540</v>
      </c>
      <c r="F37" s="54">
        <f t="shared" si="6"/>
        <v>9704</v>
      </c>
      <c r="G37" s="60">
        <f t="shared" si="6"/>
        <v>19926</v>
      </c>
      <c r="H37" s="41">
        <f t="shared" si="6"/>
        <v>39461</v>
      </c>
      <c r="I37" s="39">
        <f t="shared" si="6"/>
        <v>48365</v>
      </c>
      <c r="J37" s="40">
        <f t="shared" si="6"/>
        <v>126384</v>
      </c>
      <c r="K37" s="66">
        <f t="shared" si="6"/>
        <v>74342</v>
      </c>
      <c r="L37" s="72">
        <f t="shared" si="6"/>
        <v>77027</v>
      </c>
      <c r="M37" s="39">
        <f t="shared" si="6"/>
        <v>70625</v>
      </c>
      <c r="N37" s="40">
        <f t="shared" si="6"/>
        <v>221994</v>
      </c>
      <c r="O37" s="66">
        <f t="shared" si="6"/>
        <v>48080</v>
      </c>
      <c r="P37" s="72">
        <f t="shared" si="6"/>
        <v>18850</v>
      </c>
      <c r="Q37" s="54">
        <f t="shared" si="6"/>
        <v>6044</v>
      </c>
      <c r="R37" s="60">
        <f t="shared" si="6"/>
        <v>6314</v>
      </c>
      <c r="S37" s="41">
        <f t="shared" si="6"/>
        <v>2738</v>
      </c>
      <c r="T37" s="54">
        <f t="shared" si="6"/>
        <v>530</v>
      </c>
      <c r="U37" s="60">
        <f t="shared" si="6"/>
        <v>0</v>
      </c>
      <c r="V37" s="41">
        <f t="shared" si="6"/>
        <v>0</v>
      </c>
      <c r="W37" s="40">
        <f t="shared" si="6"/>
        <v>82556</v>
      </c>
      <c r="X37" s="41">
        <f t="shared" si="6"/>
        <v>430934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6999999999999995" right="0.18" top="0.84" bottom="0.28999999999999998" header="0.51181102362204722" footer="0.36"/>
  <pageSetup paperSize="9" scale="80" orientation="landscape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Y38"/>
  <sheetViews>
    <sheetView zoomScaleNormal="100" workbookViewId="0">
      <pane xSplit="2" ySplit="6" topLeftCell="H16" activePane="bottomRight" state="frozen"/>
      <selection pane="topRight" activeCell="B1" sqref="B1"/>
      <selection pane="bottomLeft" activeCell="A6" sqref="A6"/>
      <selection pane="bottomRight" activeCell="B34" sqref="B34:X34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1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5" ht="17.25" x14ac:dyDescent="0.2">
      <c r="B1" s="9" t="s">
        <v>49</v>
      </c>
    </row>
    <row r="2" spans="1:25" ht="20.100000000000001" customHeight="1" x14ac:dyDescent="0.2">
      <c r="B2" s="577" t="s">
        <v>60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5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5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5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5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  <c r="Y6" s="96" t="s">
        <v>80</v>
      </c>
    </row>
    <row r="7" spans="1:25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/>
      <c r="I7" s="15">
        <v>1226</v>
      </c>
      <c r="J7" s="16">
        <f t="shared" ref="J7:J36" si="0">SUM(C7:I7)</f>
        <v>1226</v>
      </c>
      <c r="K7" s="61"/>
      <c r="L7" s="67"/>
      <c r="M7" s="15">
        <v>574</v>
      </c>
      <c r="N7" s="16">
        <f t="shared" ref="N7:N37" si="1">SUM(K7:M7)</f>
        <v>574</v>
      </c>
      <c r="O7" s="61"/>
      <c r="P7" s="67"/>
      <c r="Q7" s="49"/>
      <c r="R7" s="55"/>
      <c r="S7" s="17"/>
      <c r="T7" s="49"/>
      <c r="U7" s="55"/>
      <c r="V7" s="17"/>
      <c r="W7" s="16">
        <f t="shared" ref="W7:W37" si="2">SUM(O7:V7)</f>
        <v>0</v>
      </c>
      <c r="X7" s="17">
        <f t="shared" ref="X7:X37" si="3">+J7+N7+W7</f>
        <v>1800</v>
      </c>
    </row>
    <row r="8" spans="1:25" s="13" customFormat="1" ht="18.75" customHeight="1" x14ac:dyDescent="0.15">
      <c r="A8" s="12">
        <v>2</v>
      </c>
      <c r="B8" s="18" t="s">
        <v>19</v>
      </c>
      <c r="C8" s="50"/>
      <c r="D8" s="56"/>
      <c r="E8" s="21">
        <v>1200</v>
      </c>
      <c r="F8" s="50">
        <v>1400</v>
      </c>
      <c r="G8" s="56">
        <v>1500</v>
      </c>
      <c r="H8" s="21">
        <v>1800</v>
      </c>
      <c r="I8" s="19">
        <v>1200</v>
      </c>
      <c r="J8" s="20">
        <f t="shared" si="0"/>
        <v>7100</v>
      </c>
      <c r="K8" s="62"/>
      <c r="L8" s="68">
        <v>450</v>
      </c>
      <c r="M8" s="19">
        <v>450</v>
      </c>
      <c r="N8" s="20">
        <f t="shared" si="1"/>
        <v>900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5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900</v>
      </c>
      <c r="H9" s="21"/>
      <c r="I9" s="19"/>
      <c r="J9" s="20">
        <f t="shared" si="0"/>
        <v>900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900</v>
      </c>
    </row>
    <row r="10" spans="1:25" s="13" customFormat="1" ht="18.75" customHeight="1" x14ac:dyDescent="0.15">
      <c r="A10" s="12">
        <v>4</v>
      </c>
      <c r="B10" s="18" t="s">
        <v>21</v>
      </c>
      <c r="C10" s="50"/>
      <c r="D10" s="56"/>
      <c r="E10" s="21">
        <v>102</v>
      </c>
      <c r="F10" s="50">
        <v>630</v>
      </c>
      <c r="G10" s="56">
        <v>738</v>
      </c>
      <c r="H10" s="21">
        <v>2093</v>
      </c>
      <c r="I10" s="19">
        <v>3616</v>
      </c>
      <c r="J10" s="20">
        <f t="shared" si="0"/>
        <v>7179</v>
      </c>
      <c r="K10" s="62">
        <v>5223</v>
      </c>
      <c r="L10" s="68">
        <v>4050</v>
      </c>
      <c r="M10" s="19">
        <v>6087</v>
      </c>
      <c r="N10" s="20">
        <f t="shared" si="1"/>
        <v>15360</v>
      </c>
      <c r="O10" s="62">
        <v>5199</v>
      </c>
      <c r="P10" s="68">
        <v>2024</v>
      </c>
      <c r="Q10" s="50"/>
      <c r="R10" s="56"/>
      <c r="S10" s="21"/>
      <c r="T10" s="50"/>
      <c r="U10" s="56"/>
      <c r="V10" s="21"/>
      <c r="W10" s="20">
        <f t="shared" si="2"/>
        <v>7223</v>
      </c>
      <c r="X10" s="21">
        <f t="shared" si="3"/>
        <v>29762</v>
      </c>
    </row>
    <row r="11" spans="1:25" s="13" customFormat="1" ht="18.75" customHeight="1" x14ac:dyDescent="0.15">
      <c r="A11" s="12">
        <v>5</v>
      </c>
      <c r="B11" s="18" t="s">
        <v>22</v>
      </c>
      <c r="C11" s="50"/>
      <c r="D11" s="56"/>
      <c r="E11" s="21">
        <v>449</v>
      </c>
      <c r="F11" s="50">
        <v>1778</v>
      </c>
      <c r="G11" s="56">
        <v>1309</v>
      </c>
      <c r="H11" s="21">
        <v>638</v>
      </c>
      <c r="I11" s="19">
        <v>1650</v>
      </c>
      <c r="J11" s="20">
        <f t="shared" si="0"/>
        <v>5824</v>
      </c>
      <c r="K11" s="62">
        <v>3896</v>
      </c>
      <c r="L11" s="68">
        <v>5557</v>
      </c>
      <c r="M11" s="19">
        <v>2749</v>
      </c>
      <c r="N11" s="20">
        <f t="shared" si="1"/>
        <v>12202</v>
      </c>
      <c r="O11" s="62">
        <v>1234</v>
      </c>
      <c r="P11" s="68">
        <v>40</v>
      </c>
      <c r="Q11" s="50"/>
      <c r="R11" s="56"/>
      <c r="S11" s="21"/>
      <c r="T11" s="50"/>
      <c r="U11" s="56"/>
      <c r="V11" s="21"/>
      <c r="W11" s="20">
        <f t="shared" si="2"/>
        <v>1274</v>
      </c>
      <c r="X11" s="21">
        <f t="shared" si="3"/>
        <v>19300</v>
      </c>
    </row>
    <row r="12" spans="1:25" s="13" customFormat="1" ht="18.75" customHeight="1" x14ac:dyDescent="0.15">
      <c r="A12" s="12">
        <v>6</v>
      </c>
      <c r="B12" s="18" t="s">
        <v>23</v>
      </c>
      <c r="C12" s="50">
        <v>250</v>
      </c>
      <c r="D12" s="56">
        <v>1823</v>
      </c>
      <c r="E12" s="21">
        <v>2931</v>
      </c>
      <c r="F12" s="50">
        <v>3125</v>
      </c>
      <c r="G12" s="56">
        <v>2940</v>
      </c>
      <c r="H12" s="21">
        <v>2876</v>
      </c>
      <c r="I12" s="19">
        <v>2785</v>
      </c>
      <c r="J12" s="20">
        <f t="shared" si="0"/>
        <v>16730</v>
      </c>
      <c r="K12" s="62">
        <v>2770</v>
      </c>
      <c r="L12" s="68">
        <v>3360</v>
      </c>
      <c r="M12" s="19">
        <v>2640</v>
      </c>
      <c r="N12" s="20">
        <f t="shared" si="1"/>
        <v>8770</v>
      </c>
      <c r="O12" s="62">
        <v>1950</v>
      </c>
      <c r="P12" s="68">
        <v>250</v>
      </c>
      <c r="Q12" s="50"/>
      <c r="R12" s="56"/>
      <c r="S12" s="21"/>
      <c r="T12" s="50"/>
      <c r="U12" s="56"/>
      <c r="V12" s="21"/>
      <c r="W12" s="20">
        <f t="shared" si="2"/>
        <v>2200</v>
      </c>
      <c r="X12" s="21">
        <f t="shared" si="3"/>
        <v>27700</v>
      </c>
    </row>
    <row r="13" spans="1:25" s="13" customFormat="1" ht="18.75" customHeight="1" x14ac:dyDescent="0.15">
      <c r="A13" s="12">
        <v>7</v>
      </c>
      <c r="B13" s="18" t="s">
        <v>24</v>
      </c>
      <c r="C13" s="50"/>
      <c r="D13" s="56"/>
      <c r="E13" s="21">
        <v>980</v>
      </c>
      <c r="F13" s="50">
        <v>1020</v>
      </c>
      <c r="G13" s="56">
        <v>2570</v>
      </c>
      <c r="H13" s="21">
        <v>1330</v>
      </c>
      <c r="I13" s="19">
        <v>2570</v>
      </c>
      <c r="J13" s="20">
        <f t="shared" si="0"/>
        <v>8470</v>
      </c>
      <c r="K13" s="62">
        <v>520</v>
      </c>
      <c r="L13" s="68">
        <v>820</v>
      </c>
      <c r="M13" s="19">
        <v>800</v>
      </c>
      <c r="N13" s="20">
        <f t="shared" si="1"/>
        <v>2140</v>
      </c>
      <c r="O13" s="62">
        <v>1990</v>
      </c>
      <c r="P13" s="68">
        <v>300</v>
      </c>
      <c r="Q13" s="50">
        <v>100</v>
      </c>
      <c r="R13" s="56"/>
      <c r="S13" s="21"/>
      <c r="T13" s="50"/>
      <c r="U13" s="56"/>
      <c r="V13" s="21"/>
      <c r="W13" s="20">
        <f t="shared" si="2"/>
        <v>2390</v>
      </c>
      <c r="X13" s="21">
        <f t="shared" si="3"/>
        <v>13000</v>
      </c>
    </row>
    <row r="14" spans="1:25" s="13" customFormat="1" ht="18.75" customHeight="1" x14ac:dyDescent="0.15">
      <c r="A14" s="12">
        <v>8</v>
      </c>
      <c r="B14" s="18" t="s">
        <v>25</v>
      </c>
      <c r="C14" s="50"/>
      <c r="D14" s="56"/>
      <c r="E14" s="21"/>
      <c r="F14" s="50"/>
      <c r="G14" s="56"/>
      <c r="H14" s="21"/>
      <c r="I14" s="19"/>
      <c r="J14" s="20">
        <f t="shared" si="0"/>
        <v>0</v>
      </c>
      <c r="K14" s="62">
        <v>38</v>
      </c>
      <c r="L14" s="68">
        <v>2696</v>
      </c>
      <c r="M14" s="19">
        <v>2289</v>
      </c>
      <c r="N14" s="20">
        <f t="shared" si="1"/>
        <v>5023</v>
      </c>
      <c r="O14" s="62">
        <v>2167</v>
      </c>
      <c r="P14" s="68">
        <v>725</v>
      </c>
      <c r="Q14" s="50">
        <v>85</v>
      </c>
      <c r="R14" s="56"/>
      <c r="S14" s="21"/>
      <c r="T14" s="50"/>
      <c r="U14" s="56"/>
      <c r="V14" s="21"/>
      <c r="W14" s="20">
        <f t="shared" si="2"/>
        <v>2977</v>
      </c>
      <c r="X14" s="21">
        <f t="shared" si="3"/>
        <v>8000</v>
      </c>
    </row>
    <row r="15" spans="1:25" s="13" customFormat="1" ht="18.75" customHeight="1" x14ac:dyDescent="0.15">
      <c r="A15" s="12">
        <v>9</v>
      </c>
      <c r="B15" s="18" t="s">
        <v>26</v>
      </c>
      <c r="C15" s="50"/>
      <c r="D15" s="56"/>
      <c r="E15" s="21">
        <v>246</v>
      </c>
      <c r="F15" s="50">
        <v>915</v>
      </c>
      <c r="G15" s="56">
        <v>1270</v>
      </c>
      <c r="H15" s="21">
        <v>1581</v>
      </c>
      <c r="I15" s="19">
        <v>2114</v>
      </c>
      <c r="J15" s="20">
        <f t="shared" si="0"/>
        <v>6126</v>
      </c>
      <c r="K15" s="62">
        <v>3283</v>
      </c>
      <c r="L15" s="68">
        <v>7258</v>
      </c>
      <c r="M15" s="19">
        <v>6026</v>
      </c>
      <c r="N15" s="20">
        <f t="shared" si="1"/>
        <v>16567</v>
      </c>
      <c r="O15" s="62">
        <v>4286</v>
      </c>
      <c r="P15" s="68">
        <v>1021</v>
      </c>
      <c r="Q15" s="50"/>
      <c r="R15" s="56"/>
      <c r="S15" s="21"/>
      <c r="T15" s="50"/>
      <c r="U15" s="56"/>
      <c r="V15" s="21"/>
      <c r="W15" s="20">
        <f t="shared" si="2"/>
        <v>5307</v>
      </c>
      <c r="X15" s="21">
        <f t="shared" si="3"/>
        <v>28000</v>
      </c>
    </row>
    <row r="16" spans="1:25" s="13" customFormat="1" ht="18.75" customHeight="1" x14ac:dyDescent="0.15">
      <c r="A16" s="12">
        <v>10</v>
      </c>
      <c r="B16" s="18" t="s">
        <v>27</v>
      </c>
      <c r="C16" s="50"/>
      <c r="D16" s="56"/>
      <c r="E16" s="21"/>
      <c r="F16" s="50"/>
      <c r="G16" s="56"/>
      <c r="H16" s="21">
        <v>400</v>
      </c>
      <c r="I16" s="19">
        <v>293</v>
      </c>
      <c r="J16" s="20">
        <f t="shared" si="0"/>
        <v>693</v>
      </c>
      <c r="K16" s="62">
        <v>1826</v>
      </c>
      <c r="L16" s="68">
        <v>6245</v>
      </c>
      <c r="M16" s="19">
        <v>5063</v>
      </c>
      <c r="N16" s="20">
        <f t="shared" si="1"/>
        <v>13134</v>
      </c>
      <c r="O16" s="62">
        <v>3268</v>
      </c>
      <c r="P16" s="68">
        <v>905</v>
      </c>
      <c r="Q16" s="50"/>
      <c r="R16" s="56"/>
      <c r="S16" s="21"/>
      <c r="T16" s="50"/>
      <c r="U16" s="56"/>
      <c r="V16" s="21"/>
      <c r="W16" s="20">
        <f t="shared" si="2"/>
        <v>4173</v>
      </c>
      <c r="X16" s="21">
        <f t="shared" si="3"/>
        <v>18000</v>
      </c>
    </row>
    <row r="17" spans="1:25" s="13" customFormat="1" ht="18.75" customHeight="1" x14ac:dyDescent="0.15">
      <c r="A17" s="12">
        <v>11</v>
      </c>
      <c r="B17" s="18" t="s">
        <v>28</v>
      </c>
      <c r="C17" s="50"/>
      <c r="D17" s="56"/>
      <c r="E17" s="21"/>
      <c r="F17" s="50">
        <v>234</v>
      </c>
      <c r="G17" s="56">
        <v>1287</v>
      </c>
      <c r="H17" s="21">
        <v>4167</v>
      </c>
      <c r="I17" s="19">
        <v>3062</v>
      </c>
      <c r="J17" s="20">
        <f t="shared" si="0"/>
        <v>8750</v>
      </c>
      <c r="K17" s="62">
        <v>6638</v>
      </c>
      <c r="L17" s="68">
        <v>4636</v>
      </c>
      <c r="M17" s="19">
        <v>3186</v>
      </c>
      <c r="N17" s="20">
        <f t="shared" si="1"/>
        <v>14460</v>
      </c>
      <c r="O17" s="62">
        <v>790</v>
      </c>
      <c r="P17" s="68"/>
      <c r="Q17" s="50"/>
      <c r="R17" s="56"/>
      <c r="S17" s="21"/>
      <c r="T17" s="50"/>
      <c r="U17" s="56"/>
      <c r="V17" s="21"/>
      <c r="W17" s="20">
        <f t="shared" si="2"/>
        <v>790</v>
      </c>
      <c r="X17" s="21">
        <f t="shared" si="3"/>
        <v>24000</v>
      </c>
    </row>
    <row r="18" spans="1:25" s="22" customFormat="1" ht="18.75" customHeight="1" x14ac:dyDescent="0.15">
      <c r="A18" s="12">
        <v>12</v>
      </c>
      <c r="B18" s="18" t="s">
        <v>29</v>
      </c>
      <c r="C18" s="50"/>
      <c r="D18" s="56"/>
      <c r="E18" s="21">
        <v>51</v>
      </c>
      <c r="F18" s="50">
        <v>106</v>
      </c>
      <c r="G18" s="56">
        <v>654</v>
      </c>
      <c r="H18" s="21">
        <v>886</v>
      </c>
      <c r="I18" s="19">
        <v>1193</v>
      </c>
      <c r="J18" s="20">
        <f t="shared" si="0"/>
        <v>2890</v>
      </c>
      <c r="K18" s="62">
        <v>2561</v>
      </c>
      <c r="L18" s="68">
        <v>2915</v>
      </c>
      <c r="M18" s="19">
        <v>2923</v>
      </c>
      <c r="N18" s="20">
        <f t="shared" si="1"/>
        <v>8399</v>
      </c>
      <c r="O18" s="62">
        <v>1987</v>
      </c>
      <c r="P18" s="68">
        <v>971</v>
      </c>
      <c r="Q18" s="50"/>
      <c r="R18" s="56"/>
      <c r="S18" s="21"/>
      <c r="T18" s="50"/>
      <c r="U18" s="56"/>
      <c r="V18" s="21"/>
      <c r="W18" s="20">
        <f t="shared" si="2"/>
        <v>2958</v>
      </c>
      <c r="X18" s="21">
        <f t="shared" si="3"/>
        <v>14247</v>
      </c>
    </row>
    <row r="19" spans="1:25" s="13" customFormat="1" ht="18.75" customHeight="1" x14ac:dyDescent="0.15">
      <c r="A19" s="12">
        <v>13</v>
      </c>
      <c r="B19" s="23" t="s">
        <v>30</v>
      </c>
      <c r="C19" s="50"/>
      <c r="D19" s="56">
        <v>37</v>
      </c>
      <c r="E19" s="21">
        <v>850</v>
      </c>
      <c r="F19" s="50">
        <v>1947</v>
      </c>
      <c r="G19" s="56">
        <v>2033</v>
      </c>
      <c r="H19" s="21">
        <v>1573</v>
      </c>
      <c r="I19" s="19">
        <v>2062</v>
      </c>
      <c r="J19" s="20">
        <f t="shared" si="0"/>
        <v>8502</v>
      </c>
      <c r="K19" s="62">
        <v>3489</v>
      </c>
      <c r="L19" s="68">
        <v>6933</v>
      </c>
      <c r="M19" s="19">
        <v>9318</v>
      </c>
      <c r="N19" s="20">
        <f t="shared" si="1"/>
        <v>19740</v>
      </c>
      <c r="O19" s="62">
        <v>7065</v>
      </c>
      <c r="P19" s="68">
        <v>6447</v>
      </c>
      <c r="Q19" s="50">
        <v>5299</v>
      </c>
      <c r="R19" s="56">
        <v>4593</v>
      </c>
      <c r="S19" s="21">
        <v>2694</v>
      </c>
      <c r="T19" s="50"/>
      <c r="U19" s="56"/>
      <c r="V19" s="21"/>
      <c r="W19" s="20">
        <f t="shared" si="2"/>
        <v>26098</v>
      </c>
      <c r="X19" s="21">
        <f t="shared" si="3"/>
        <v>54340</v>
      </c>
      <c r="Y19" s="13">
        <v>54330</v>
      </c>
    </row>
    <row r="20" spans="1:25" s="13" customFormat="1" ht="18.75" customHeight="1" x14ac:dyDescent="0.15">
      <c r="A20" s="12">
        <v>14</v>
      </c>
      <c r="B20" s="18" t="s">
        <v>31</v>
      </c>
      <c r="C20" s="50"/>
      <c r="D20" s="56"/>
      <c r="E20" s="21">
        <v>17</v>
      </c>
      <c r="F20" s="50">
        <v>83</v>
      </c>
      <c r="G20" s="56">
        <v>114</v>
      </c>
      <c r="H20" s="21">
        <v>965</v>
      </c>
      <c r="I20" s="19">
        <v>1536</v>
      </c>
      <c r="J20" s="20">
        <f t="shared" si="0"/>
        <v>2715</v>
      </c>
      <c r="K20" s="62">
        <v>2867</v>
      </c>
      <c r="L20" s="68">
        <v>6376</v>
      </c>
      <c r="M20" s="19">
        <v>3060</v>
      </c>
      <c r="N20" s="20">
        <f t="shared" si="1"/>
        <v>12303</v>
      </c>
      <c r="O20" s="62">
        <v>1566</v>
      </c>
      <c r="P20" s="68">
        <v>1573</v>
      </c>
      <c r="Q20" s="50"/>
      <c r="R20" s="56"/>
      <c r="S20" s="21"/>
      <c r="T20" s="50"/>
      <c r="U20" s="56"/>
      <c r="V20" s="21"/>
      <c r="W20" s="20">
        <f t="shared" si="2"/>
        <v>3139</v>
      </c>
      <c r="X20" s="21">
        <f t="shared" si="3"/>
        <v>18157</v>
      </c>
    </row>
    <row r="21" spans="1:25" s="13" customFormat="1" ht="18.75" customHeight="1" x14ac:dyDescent="0.15">
      <c r="A21" s="12">
        <v>15</v>
      </c>
      <c r="B21" s="18" t="s">
        <v>32</v>
      </c>
      <c r="C21" s="50"/>
      <c r="D21" s="56"/>
      <c r="E21" s="21"/>
      <c r="F21" s="50"/>
      <c r="G21" s="56">
        <v>1000</v>
      </c>
      <c r="H21" s="21">
        <v>147</v>
      </c>
      <c r="I21" s="19">
        <v>253</v>
      </c>
      <c r="J21" s="20">
        <f t="shared" si="0"/>
        <v>1400</v>
      </c>
      <c r="K21" s="62">
        <v>360</v>
      </c>
      <c r="L21" s="68">
        <v>370</v>
      </c>
      <c r="M21" s="19">
        <v>370</v>
      </c>
      <c r="N21" s="20">
        <f t="shared" si="1"/>
        <v>1100</v>
      </c>
      <c r="O21" s="62">
        <v>300</v>
      </c>
      <c r="P21" s="68"/>
      <c r="Q21" s="50"/>
      <c r="R21" s="56"/>
      <c r="S21" s="21"/>
      <c r="T21" s="50"/>
      <c r="U21" s="56"/>
      <c r="V21" s="21"/>
      <c r="W21" s="20">
        <f t="shared" si="2"/>
        <v>300</v>
      </c>
      <c r="X21" s="21">
        <f t="shared" si="3"/>
        <v>2800</v>
      </c>
      <c r="Y21" s="13">
        <v>3001</v>
      </c>
    </row>
    <row r="22" spans="1:25" s="13" customFormat="1" ht="18.75" customHeight="1" x14ac:dyDescent="0.15">
      <c r="A22" s="12">
        <v>16</v>
      </c>
      <c r="B22" s="18" t="s">
        <v>33</v>
      </c>
      <c r="C22" s="50"/>
      <c r="D22" s="56"/>
      <c r="E22" s="21">
        <v>87</v>
      </c>
      <c r="F22" s="50">
        <v>318</v>
      </c>
      <c r="G22" s="56">
        <v>263</v>
      </c>
      <c r="H22" s="21">
        <v>514</v>
      </c>
      <c r="I22" s="19">
        <v>269</v>
      </c>
      <c r="J22" s="20">
        <f t="shared" si="0"/>
        <v>1451</v>
      </c>
      <c r="K22" s="62">
        <v>269</v>
      </c>
      <c r="L22" s="68">
        <v>499</v>
      </c>
      <c r="M22" s="19">
        <v>473</v>
      </c>
      <c r="N22" s="20">
        <f t="shared" si="1"/>
        <v>1241</v>
      </c>
      <c r="O22" s="62">
        <v>108</v>
      </c>
      <c r="P22" s="68"/>
      <c r="Q22" s="50"/>
      <c r="R22" s="56"/>
      <c r="S22" s="21"/>
      <c r="T22" s="50"/>
      <c r="U22" s="56"/>
      <c r="V22" s="21"/>
      <c r="W22" s="20">
        <f t="shared" si="2"/>
        <v>108</v>
      </c>
      <c r="X22" s="21">
        <f t="shared" si="3"/>
        <v>2800</v>
      </c>
    </row>
    <row r="23" spans="1:25" s="13" customFormat="1" ht="18.75" customHeight="1" x14ac:dyDescent="0.15">
      <c r="A23" s="12">
        <v>17</v>
      </c>
      <c r="B23" s="18" t="s">
        <v>34</v>
      </c>
      <c r="C23" s="50"/>
      <c r="D23" s="56"/>
      <c r="E23" s="21">
        <v>157</v>
      </c>
      <c r="F23" s="50">
        <v>761</v>
      </c>
      <c r="G23" s="56">
        <v>928</v>
      </c>
      <c r="H23" s="21">
        <v>1356</v>
      </c>
      <c r="I23" s="19">
        <v>2228</v>
      </c>
      <c r="J23" s="20">
        <f t="shared" si="0"/>
        <v>5430</v>
      </c>
      <c r="K23" s="62">
        <v>1762</v>
      </c>
      <c r="L23" s="68">
        <v>3869</v>
      </c>
      <c r="M23" s="19">
        <v>4026</v>
      </c>
      <c r="N23" s="20">
        <f t="shared" si="1"/>
        <v>9657</v>
      </c>
      <c r="O23" s="62">
        <v>2630</v>
      </c>
      <c r="P23" s="68"/>
      <c r="Q23" s="50"/>
      <c r="R23" s="56"/>
      <c r="S23" s="21"/>
      <c r="T23" s="50"/>
      <c r="U23" s="56"/>
      <c r="V23" s="21"/>
      <c r="W23" s="20">
        <f t="shared" si="2"/>
        <v>2630</v>
      </c>
      <c r="X23" s="21">
        <f t="shared" si="3"/>
        <v>17717</v>
      </c>
    </row>
    <row r="24" spans="1:25" s="13" customFormat="1" ht="18.75" customHeight="1" x14ac:dyDescent="0.15">
      <c r="A24" s="12">
        <v>18</v>
      </c>
      <c r="B24" s="18" t="s">
        <v>35</v>
      </c>
      <c r="C24" s="50"/>
      <c r="D24" s="56"/>
      <c r="E24" s="21">
        <v>1084</v>
      </c>
      <c r="F24" s="50">
        <v>1433</v>
      </c>
      <c r="G24" s="56">
        <v>1120</v>
      </c>
      <c r="H24" s="21">
        <v>1840</v>
      </c>
      <c r="I24" s="19">
        <v>642</v>
      </c>
      <c r="J24" s="20">
        <f t="shared" si="0"/>
        <v>6119</v>
      </c>
      <c r="K24" s="62">
        <v>1248</v>
      </c>
      <c r="L24" s="68">
        <v>7393</v>
      </c>
      <c r="M24" s="19">
        <v>6402</v>
      </c>
      <c r="N24" s="20">
        <f t="shared" si="1"/>
        <v>15043</v>
      </c>
      <c r="O24" s="62">
        <v>3582</v>
      </c>
      <c r="P24" s="68">
        <v>1840</v>
      </c>
      <c r="Q24" s="50">
        <v>616</v>
      </c>
      <c r="R24" s="56"/>
      <c r="S24" s="21"/>
      <c r="T24" s="50"/>
      <c r="U24" s="56"/>
      <c r="V24" s="21"/>
      <c r="W24" s="20">
        <f t="shared" si="2"/>
        <v>6038</v>
      </c>
      <c r="X24" s="21">
        <f t="shared" si="3"/>
        <v>27200</v>
      </c>
      <c r="Y24" s="13">
        <v>27192</v>
      </c>
    </row>
    <row r="25" spans="1:25" s="13" customFormat="1" ht="18.75" customHeight="1" x14ac:dyDescent="0.15">
      <c r="A25" s="12">
        <v>19</v>
      </c>
      <c r="B25" s="18" t="s">
        <v>36</v>
      </c>
      <c r="C25" s="50"/>
      <c r="D25" s="56"/>
      <c r="E25" s="21"/>
      <c r="F25" s="50"/>
      <c r="G25" s="56"/>
      <c r="H25" s="21"/>
      <c r="I25" s="19"/>
      <c r="J25" s="20">
        <f t="shared" si="0"/>
        <v>0</v>
      </c>
      <c r="K25" s="62">
        <v>1968</v>
      </c>
      <c r="L25" s="68">
        <v>3013</v>
      </c>
      <c r="M25" s="19">
        <v>2469</v>
      </c>
      <c r="N25" s="20">
        <f t="shared" si="1"/>
        <v>7450</v>
      </c>
      <c r="O25" s="62"/>
      <c r="P25" s="68"/>
      <c r="Q25" s="50"/>
      <c r="R25" s="56"/>
      <c r="S25" s="21"/>
      <c r="T25" s="50"/>
      <c r="U25" s="56"/>
      <c r="V25" s="21"/>
      <c r="W25" s="20">
        <f t="shared" si="2"/>
        <v>0</v>
      </c>
      <c r="X25" s="21">
        <f t="shared" si="3"/>
        <v>7450</v>
      </c>
    </row>
    <row r="26" spans="1:25" s="13" customFormat="1" ht="18.75" customHeight="1" x14ac:dyDescent="0.15">
      <c r="A26" s="12">
        <v>20</v>
      </c>
      <c r="B26" s="23" t="s">
        <v>37</v>
      </c>
      <c r="C26" s="50"/>
      <c r="D26" s="56"/>
      <c r="E26" s="21"/>
      <c r="F26" s="50"/>
      <c r="G26" s="56">
        <v>513</v>
      </c>
      <c r="H26" s="21">
        <v>784</v>
      </c>
      <c r="I26" s="19">
        <v>1488</v>
      </c>
      <c r="J26" s="20">
        <f t="shared" si="0"/>
        <v>2785</v>
      </c>
      <c r="K26" s="62">
        <v>1162</v>
      </c>
      <c r="L26" s="68">
        <v>2698</v>
      </c>
      <c r="M26" s="19">
        <v>5533</v>
      </c>
      <c r="N26" s="20">
        <f t="shared" si="1"/>
        <v>9393</v>
      </c>
      <c r="O26" s="62">
        <v>2922</v>
      </c>
      <c r="P26" s="68"/>
      <c r="Q26" s="50"/>
      <c r="R26" s="56"/>
      <c r="S26" s="21"/>
      <c r="T26" s="50"/>
      <c r="U26" s="56"/>
      <c r="V26" s="21"/>
      <c r="W26" s="20">
        <f t="shared" si="2"/>
        <v>2922</v>
      </c>
      <c r="X26" s="21">
        <f t="shared" si="3"/>
        <v>15100</v>
      </c>
    </row>
    <row r="27" spans="1:25" s="13" customFormat="1" ht="18.75" customHeight="1" x14ac:dyDescent="0.15">
      <c r="A27" s="12">
        <v>21</v>
      </c>
      <c r="B27" s="18" t="s">
        <v>38</v>
      </c>
      <c r="C27" s="50"/>
      <c r="D27" s="56"/>
      <c r="E27" s="21"/>
      <c r="F27" s="50"/>
      <c r="G27" s="56"/>
      <c r="H27" s="21"/>
      <c r="I27" s="19">
        <v>270</v>
      </c>
      <c r="J27" s="20">
        <f t="shared" si="0"/>
        <v>270</v>
      </c>
      <c r="K27" s="62"/>
      <c r="L27" s="68">
        <v>338</v>
      </c>
      <c r="M27" s="19">
        <v>688</v>
      </c>
      <c r="N27" s="20">
        <f t="shared" si="1"/>
        <v>1026</v>
      </c>
      <c r="O27" s="62">
        <v>504</v>
      </c>
      <c r="P27" s="68"/>
      <c r="Q27" s="50"/>
      <c r="R27" s="56"/>
      <c r="S27" s="21"/>
      <c r="T27" s="50"/>
      <c r="U27" s="56"/>
      <c r="V27" s="21"/>
      <c r="W27" s="20">
        <f t="shared" si="2"/>
        <v>504</v>
      </c>
      <c r="X27" s="21">
        <f t="shared" si="3"/>
        <v>1800</v>
      </c>
      <c r="Y27" s="13">
        <v>3002</v>
      </c>
    </row>
    <row r="28" spans="1:25" s="13" customFormat="1" ht="18.75" customHeight="1" x14ac:dyDescent="0.15">
      <c r="A28" s="12">
        <v>22</v>
      </c>
      <c r="B28" s="18" t="s">
        <v>39</v>
      </c>
      <c r="C28" s="50"/>
      <c r="D28" s="56"/>
      <c r="E28" s="21">
        <v>276</v>
      </c>
      <c r="F28" s="50">
        <v>739</v>
      </c>
      <c r="G28" s="56">
        <v>2610</v>
      </c>
      <c r="H28" s="21">
        <v>4931</v>
      </c>
      <c r="I28" s="19">
        <v>4792</v>
      </c>
      <c r="J28" s="20">
        <f t="shared" si="0"/>
        <v>13348</v>
      </c>
      <c r="K28" s="62">
        <v>4544</v>
      </c>
      <c r="L28" s="68">
        <v>4536</v>
      </c>
      <c r="M28" s="19">
        <v>1528</v>
      </c>
      <c r="N28" s="20">
        <f t="shared" si="1"/>
        <v>10608</v>
      </c>
      <c r="O28" s="62">
        <v>1044</v>
      </c>
      <c r="P28" s="68"/>
      <c r="Q28" s="50"/>
      <c r="R28" s="56"/>
      <c r="S28" s="21"/>
      <c r="T28" s="50"/>
      <c r="U28" s="56"/>
      <c r="V28" s="21"/>
      <c r="W28" s="20">
        <f t="shared" si="2"/>
        <v>1044</v>
      </c>
      <c r="X28" s="21">
        <f t="shared" si="3"/>
        <v>25000</v>
      </c>
    </row>
    <row r="29" spans="1:25" s="13" customFormat="1" ht="18.75" customHeight="1" x14ac:dyDescent="0.15">
      <c r="A29" s="12">
        <v>23</v>
      </c>
      <c r="B29" s="18" t="s">
        <v>40</v>
      </c>
      <c r="C29" s="50"/>
      <c r="D29" s="56"/>
      <c r="E29" s="21"/>
      <c r="F29" s="50"/>
      <c r="G29" s="56"/>
      <c r="H29" s="21"/>
      <c r="I29" s="19"/>
      <c r="J29" s="20">
        <f t="shared" si="0"/>
        <v>0</v>
      </c>
      <c r="K29" s="62"/>
      <c r="L29" s="68"/>
      <c r="M29" s="19">
        <v>1428</v>
      </c>
      <c r="N29" s="20">
        <f t="shared" si="1"/>
        <v>1428</v>
      </c>
      <c r="O29" s="62">
        <v>3672</v>
      </c>
      <c r="P29" s="68"/>
      <c r="Q29" s="50"/>
      <c r="R29" s="56"/>
      <c r="S29" s="21"/>
      <c r="T29" s="50"/>
      <c r="U29" s="56"/>
      <c r="V29" s="21"/>
      <c r="W29" s="20">
        <f t="shared" si="2"/>
        <v>3672</v>
      </c>
      <c r="X29" s="21">
        <f t="shared" si="3"/>
        <v>5100</v>
      </c>
    </row>
    <row r="30" spans="1:25" s="13" customFormat="1" ht="18.75" customHeight="1" x14ac:dyDescent="0.15">
      <c r="A30" s="12">
        <v>24</v>
      </c>
      <c r="B30" s="18" t="s">
        <v>41</v>
      </c>
      <c r="C30" s="50"/>
      <c r="D30" s="56"/>
      <c r="E30" s="21"/>
      <c r="F30" s="50">
        <v>325</v>
      </c>
      <c r="G30" s="56">
        <v>1186</v>
      </c>
      <c r="H30" s="21">
        <v>2744</v>
      </c>
      <c r="I30" s="19">
        <v>717</v>
      </c>
      <c r="J30" s="20">
        <f t="shared" si="0"/>
        <v>4972</v>
      </c>
      <c r="K30" s="62">
        <v>195</v>
      </c>
      <c r="L30" s="68">
        <v>226</v>
      </c>
      <c r="M30" s="19">
        <v>107</v>
      </c>
      <c r="N30" s="20">
        <f t="shared" si="1"/>
        <v>528</v>
      </c>
      <c r="O30" s="62"/>
      <c r="P30" s="68"/>
      <c r="Q30" s="50"/>
      <c r="R30" s="56"/>
      <c r="S30" s="21"/>
      <c r="T30" s="50"/>
      <c r="U30" s="56"/>
      <c r="V30" s="21"/>
      <c r="W30" s="20">
        <f t="shared" si="2"/>
        <v>0</v>
      </c>
      <c r="X30" s="21">
        <f t="shared" si="3"/>
        <v>5500</v>
      </c>
    </row>
    <row r="31" spans="1:25" s="13" customFormat="1" ht="18.75" customHeight="1" x14ac:dyDescent="0.15">
      <c r="A31" s="12">
        <v>25</v>
      </c>
      <c r="B31" s="18" t="s">
        <v>42</v>
      </c>
      <c r="C31" s="50"/>
      <c r="D31" s="56"/>
      <c r="E31" s="21"/>
      <c r="F31" s="50"/>
      <c r="G31" s="56"/>
      <c r="H31" s="21">
        <v>350</v>
      </c>
      <c r="I31" s="19">
        <v>630</v>
      </c>
      <c r="J31" s="20">
        <f t="shared" si="0"/>
        <v>980</v>
      </c>
      <c r="K31" s="62">
        <v>921</v>
      </c>
      <c r="L31" s="68">
        <v>1302</v>
      </c>
      <c r="M31" s="19">
        <v>1127</v>
      </c>
      <c r="N31" s="20">
        <f t="shared" si="1"/>
        <v>3350</v>
      </c>
      <c r="O31" s="62">
        <v>670</v>
      </c>
      <c r="P31" s="68"/>
      <c r="Q31" s="50"/>
      <c r="R31" s="56"/>
      <c r="S31" s="21"/>
      <c r="T31" s="50"/>
      <c r="U31" s="56"/>
      <c r="V31" s="21"/>
      <c r="W31" s="20">
        <f t="shared" si="2"/>
        <v>670</v>
      </c>
      <c r="X31" s="21">
        <f t="shared" si="3"/>
        <v>5000</v>
      </c>
    </row>
    <row r="32" spans="1:25" s="13" customFormat="1" ht="18.75" customHeight="1" x14ac:dyDescent="0.15">
      <c r="A32" s="12">
        <v>26</v>
      </c>
      <c r="B32" s="18" t="s">
        <v>43</v>
      </c>
      <c r="C32" s="50"/>
      <c r="D32" s="56"/>
      <c r="E32" s="21"/>
      <c r="F32" s="50"/>
      <c r="G32" s="56">
        <v>330</v>
      </c>
      <c r="H32" s="21">
        <v>150</v>
      </c>
      <c r="I32" s="19">
        <v>120</v>
      </c>
      <c r="J32" s="20">
        <f t="shared" si="0"/>
        <v>600</v>
      </c>
      <c r="K32" s="62">
        <v>730</v>
      </c>
      <c r="L32" s="68">
        <v>900</v>
      </c>
      <c r="M32" s="19">
        <v>870</v>
      </c>
      <c r="N32" s="20">
        <f t="shared" si="1"/>
        <v>2500</v>
      </c>
      <c r="O32" s="62">
        <v>800</v>
      </c>
      <c r="P32" s="68">
        <v>300</v>
      </c>
      <c r="Q32" s="50"/>
      <c r="R32" s="56"/>
      <c r="S32" s="21"/>
      <c r="T32" s="50"/>
      <c r="U32" s="56"/>
      <c r="V32" s="21"/>
      <c r="W32" s="20">
        <f t="shared" si="2"/>
        <v>1100</v>
      </c>
      <c r="X32" s="21">
        <f t="shared" si="3"/>
        <v>4200</v>
      </c>
    </row>
    <row r="33" spans="1:24" s="13" customFormat="1" ht="18.75" customHeight="1" x14ac:dyDescent="0.15">
      <c r="A33" s="12">
        <v>27</v>
      </c>
      <c r="B33" s="18" t="s">
        <v>44</v>
      </c>
      <c r="C33" s="50"/>
      <c r="D33" s="56"/>
      <c r="E33" s="21"/>
      <c r="F33" s="50">
        <v>828</v>
      </c>
      <c r="G33" s="56">
        <v>772</v>
      </c>
      <c r="H33" s="21">
        <v>2067</v>
      </c>
      <c r="I33" s="19">
        <v>2559</v>
      </c>
      <c r="J33" s="20">
        <f t="shared" si="0"/>
        <v>6226</v>
      </c>
      <c r="K33" s="62">
        <v>3447</v>
      </c>
      <c r="L33" s="68">
        <v>3412</v>
      </c>
      <c r="M33" s="19">
        <v>3434</v>
      </c>
      <c r="N33" s="20">
        <f t="shared" si="1"/>
        <v>10293</v>
      </c>
      <c r="O33" s="62">
        <v>3178</v>
      </c>
      <c r="P33" s="68">
        <v>2211</v>
      </c>
      <c r="Q33" s="50">
        <v>292</v>
      </c>
      <c r="R33" s="56"/>
      <c r="S33" s="21"/>
      <c r="T33" s="50"/>
      <c r="U33" s="56"/>
      <c r="V33" s="21"/>
      <c r="W33" s="20">
        <f t="shared" si="2"/>
        <v>5681</v>
      </c>
      <c r="X33" s="21">
        <f t="shared" si="3"/>
        <v>22200</v>
      </c>
    </row>
    <row r="34" spans="1:24" s="13" customFormat="1" ht="18.75" customHeight="1" x14ac:dyDescent="0.15">
      <c r="A34" s="12">
        <v>28</v>
      </c>
      <c r="B34" s="18" t="s">
        <v>45</v>
      </c>
      <c r="C34" s="50"/>
      <c r="D34" s="56"/>
      <c r="E34" s="21"/>
      <c r="F34" s="50"/>
      <c r="G34" s="56"/>
      <c r="H34" s="21">
        <v>3567</v>
      </c>
      <c r="I34" s="19">
        <v>2919</v>
      </c>
      <c r="J34" s="20">
        <f>SUM(C34:I34)</f>
        <v>6486</v>
      </c>
      <c r="K34" s="62">
        <v>1213</v>
      </c>
      <c r="L34" s="68">
        <v>5358</v>
      </c>
      <c r="M34" s="19">
        <v>443</v>
      </c>
      <c r="N34" s="20">
        <f>SUM(K34:M34)</f>
        <v>7014</v>
      </c>
      <c r="O34" s="62"/>
      <c r="P34" s="68"/>
      <c r="Q34" s="50"/>
      <c r="R34" s="56"/>
      <c r="S34" s="21"/>
      <c r="T34" s="50"/>
      <c r="U34" s="56"/>
      <c r="V34" s="21"/>
      <c r="W34" s="20">
        <f>SUM(O34:V34)</f>
        <v>0</v>
      </c>
      <c r="X34" s="21">
        <f>+J34+N34+W34</f>
        <v>13500</v>
      </c>
    </row>
    <row r="35" spans="1:24" s="13" customFormat="1" ht="18.75" customHeight="1" x14ac:dyDescent="0.15">
      <c r="A35" s="12">
        <v>29</v>
      </c>
      <c r="B35" s="24" t="s">
        <v>61</v>
      </c>
      <c r="C35" s="51"/>
      <c r="D35" s="57"/>
      <c r="E35" s="27"/>
      <c r="F35" s="51"/>
      <c r="G35" s="57"/>
      <c r="H35" s="27"/>
      <c r="I35" s="25">
        <v>1896</v>
      </c>
      <c r="J35" s="26">
        <f t="shared" si="0"/>
        <v>1896</v>
      </c>
      <c r="K35" s="63">
        <v>4218</v>
      </c>
      <c r="L35" s="69"/>
      <c r="M35" s="25">
        <v>4260</v>
      </c>
      <c r="N35" s="26">
        <f t="shared" si="1"/>
        <v>8478</v>
      </c>
      <c r="O35" s="63">
        <v>3126</v>
      </c>
      <c r="P35" s="69"/>
      <c r="Q35" s="51"/>
      <c r="R35" s="57"/>
      <c r="S35" s="27"/>
      <c r="T35" s="51"/>
      <c r="U35" s="57"/>
      <c r="V35" s="27"/>
      <c r="W35" s="26">
        <f t="shared" si="2"/>
        <v>3126</v>
      </c>
      <c r="X35" s="27">
        <f t="shared" si="3"/>
        <v>13500</v>
      </c>
    </row>
    <row r="36" spans="1:24" s="22" customFormat="1" ht="18.75" customHeight="1" x14ac:dyDescent="0.15">
      <c r="A36" s="28"/>
      <c r="B36" s="29" t="s">
        <v>52</v>
      </c>
      <c r="C36" s="52">
        <f t="shared" ref="C36:I36" si="4">SUM(C7:C35)</f>
        <v>250</v>
      </c>
      <c r="D36" s="58">
        <f t="shared" si="4"/>
        <v>1860</v>
      </c>
      <c r="E36" s="32">
        <f t="shared" si="4"/>
        <v>8430</v>
      </c>
      <c r="F36" s="52">
        <f t="shared" si="4"/>
        <v>15642</v>
      </c>
      <c r="G36" s="58">
        <f t="shared" si="4"/>
        <v>24037</v>
      </c>
      <c r="H36" s="32">
        <f t="shared" si="4"/>
        <v>36759</v>
      </c>
      <c r="I36" s="30">
        <f t="shared" si="4"/>
        <v>42090</v>
      </c>
      <c r="J36" s="31">
        <f t="shared" si="0"/>
        <v>129068</v>
      </c>
      <c r="K36" s="64">
        <f>SUM(K7:K35)</f>
        <v>55148</v>
      </c>
      <c r="L36" s="70">
        <f>SUM(L7:L35)</f>
        <v>85210</v>
      </c>
      <c r="M36" s="30">
        <f>SUM(M7:M35)</f>
        <v>78323</v>
      </c>
      <c r="N36" s="31">
        <f t="shared" si="1"/>
        <v>218681</v>
      </c>
      <c r="O36" s="64">
        <f t="shared" ref="O36:V36" si="5">SUM(O7:O35)</f>
        <v>54038</v>
      </c>
      <c r="P36" s="70">
        <f t="shared" si="5"/>
        <v>18607</v>
      </c>
      <c r="Q36" s="52">
        <f t="shared" si="5"/>
        <v>6392</v>
      </c>
      <c r="R36" s="58">
        <f t="shared" si="5"/>
        <v>4593</v>
      </c>
      <c r="S36" s="32">
        <f t="shared" si="5"/>
        <v>2694</v>
      </c>
      <c r="T36" s="52">
        <f t="shared" si="5"/>
        <v>0</v>
      </c>
      <c r="U36" s="58">
        <f t="shared" si="5"/>
        <v>0</v>
      </c>
      <c r="V36" s="32">
        <f t="shared" si="5"/>
        <v>0</v>
      </c>
      <c r="W36" s="31">
        <f t="shared" si="2"/>
        <v>86324</v>
      </c>
      <c r="X36" s="32">
        <f t="shared" si="3"/>
        <v>434073</v>
      </c>
    </row>
    <row r="37" spans="1:24" s="48" customFormat="1" ht="18.75" customHeight="1" thickBot="1" x14ac:dyDescent="0.2">
      <c r="A37" s="12"/>
      <c r="B37" s="33" t="s">
        <v>51</v>
      </c>
      <c r="C37" s="53"/>
      <c r="D37" s="59"/>
      <c r="E37" s="36"/>
      <c r="F37" s="53"/>
      <c r="G37" s="59"/>
      <c r="H37" s="36"/>
      <c r="I37" s="34"/>
      <c r="J37" s="35">
        <f>SUM(E37:I37)</f>
        <v>0</v>
      </c>
      <c r="K37" s="65"/>
      <c r="L37" s="71"/>
      <c r="M37" s="34"/>
      <c r="N37" s="35">
        <f t="shared" si="1"/>
        <v>0</v>
      </c>
      <c r="O37" s="65"/>
      <c r="P37" s="71"/>
      <c r="Q37" s="53"/>
      <c r="R37" s="59"/>
      <c r="S37" s="36"/>
      <c r="T37" s="53"/>
      <c r="U37" s="59"/>
      <c r="V37" s="36"/>
      <c r="W37" s="35">
        <f t="shared" si="2"/>
        <v>0</v>
      </c>
      <c r="X37" s="36">
        <f t="shared" si="3"/>
        <v>0</v>
      </c>
    </row>
    <row r="38" spans="1:24" s="22" customFormat="1" ht="18.75" customHeight="1" x14ac:dyDescent="0.15">
      <c r="A38" s="28"/>
      <c r="B38" s="38" t="s">
        <v>17</v>
      </c>
      <c r="C38" s="54">
        <f t="shared" ref="C38:X38" si="6">+C37+C36</f>
        <v>250</v>
      </c>
      <c r="D38" s="60">
        <f t="shared" si="6"/>
        <v>1860</v>
      </c>
      <c r="E38" s="41">
        <f t="shared" si="6"/>
        <v>8430</v>
      </c>
      <c r="F38" s="54">
        <f t="shared" si="6"/>
        <v>15642</v>
      </c>
      <c r="G38" s="60">
        <f t="shared" si="6"/>
        <v>24037</v>
      </c>
      <c r="H38" s="41">
        <f t="shared" si="6"/>
        <v>36759</v>
      </c>
      <c r="I38" s="39">
        <f t="shared" si="6"/>
        <v>42090</v>
      </c>
      <c r="J38" s="40">
        <f t="shared" si="6"/>
        <v>129068</v>
      </c>
      <c r="K38" s="66">
        <f t="shared" si="6"/>
        <v>55148</v>
      </c>
      <c r="L38" s="72">
        <f t="shared" si="6"/>
        <v>85210</v>
      </c>
      <c r="M38" s="39">
        <f t="shared" si="6"/>
        <v>78323</v>
      </c>
      <c r="N38" s="40">
        <f t="shared" si="6"/>
        <v>218681</v>
      </c>
      <c r="O38" s="66">
        <f t="shared" si="6"/>
        <v>54038</v>
      </c>
      <c r="P38" s="72">
        <f t="shared" si="6"/>
        <v>18607</v>
      </c>
      <c r="Q38" s="54">
        <f t="shared" si="6"/>
        <v>6392</v>
      </c>
      <c r="R38" s="60">
        <f t="shared" si="6"/>
        <v>4593</v>
      </c>
      <c r="S38" s="41">
        <f t="shared" si="6"/>
        <v>2694</v>
      </c>
      <c r="T38" s="54">
        <f t="shared" si="6"/>
        <v>0</v>
      </c>
      <c r="U38" s="60">
        <f t="shared" si="6"/>
        <v>0</v>
      </c>
      <c r="V38" s="41">
        <f t="shared" si="6"/>
        <v>0</v>
      </c>
      <c r="W38" s="40">
        <f t="shared" si="6"/>
        <v>86324</v>
      </c>
      <c r="X38" s="41">
        <f t="shared" si="6"/>
        <v>434073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6999999999999995" right="0.18" top="0.84" bottom="0.28999999999999998" header="0.51181102362204722" footer="0.36"/>
  <pageSetup paperSize="9" scale="80" orientation="landscape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6"/>
  <dimension ref="A1:Z38"/>
  <sheetViews>
    <sheetView zoomScaleNormal="100" workbookViewId="0">
      <pane xSplit="2" ySplit="6" topLeftCell="I19" activePane="bottomRight" state="frozen"/>
      <selection pane="topRight" activeCell="B1" sqref="B1"/>
      <selection pane="bottomLeft" activeCell="A6" sqref="A6"/>
      <selection pane="bottomRight" activeCell="B34" sqref="B34:Z35"/>
    </sheetView>
  </sheetViews>
  <sheetFormatPr defaultRowHeight="13.5" x14ac:dyDescent="0.15"/>
  <cols>
    <col min="1" max="1" width="5.25" customWidth="1"/>
    <col min="2" max="2" width="8.625" customWidth="1"/>
    <col min="3" max="3" width="4.5" customWidth="1"/>
    <col min="4" max="5" width="4.625" customWidth="1"/>
    <col min="6" max="7" width="6.625" customWidth="1"/>
    <col min="8" max="11" width="8.125" customWidth="1"/>
    <col min="12" max="12" width="8.625" customWidth="1"/>
    <col min="13" max="15" width="8.125" customWidth="1"/>
    <col min="16" max="16" width="8.625" customWidth="1"/>
    <col min="17" max="21" width="8.125" customWidth="1"/>
    <col min="22" max="24" width="3.625" customWidth="1"/>
    <col min="25" max="26" width="8.625" customWidth="1"/>
  </cols>
  <sheetData>
    <row r="1" spans="1:26" ht="17.25" x14ac:dyDescent="0.2">
      <c r="B1" s="9" t="s">
        <v>49</v>
      </c>
      <c r="C1" s="9"/>
      <c r="D1" s="9"/>
    </row>
    <row r="2" spans="1:26" ht="20.100000000000001" customHeight="1" x14ac:dyDescent="0.2">
      <c r="B2" s="577" t="s">
        <v>62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</row>
    <row r="3" spans="1:26" ht="20.100000000000001" customHeight="1" x14ac:dyDescent="0.15">
      <c r="A3" s="11"/>
      <c r="B3" s="11"/>
      <c r="C3" s="11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544" t="s">
        <v>1</v>
      </c>
      <c r="Z3" s="544"/>
    </row>
    <row r="4" spans="1:26" s="13" customFormat="1" ht="18.75" customHeight="1" x14ac:dyDescent="0.15">
      <c r="A4" s="12"/>
      <c r="B4" s="556"/>
      <c r="C4" s="548" t="s">
        <v>12</v>
      </c>
      <c r="D4" s="549"/>
      <c r="E4" s="549"/>
      <c r="F4" s="549"/>
      <c r="G4" s="549"/>
      <c r="H4" s="549"/>
      <c r="I4" s="549"/>
      <c r="J4" s="549"/>
      <c r="K4" s="549"/>
      <c r="L4" s="550"/>
      <c r="M4" s="551" t="s">
        <v>11</v>
      </c>
      <c r="N4" s="552"/>
      <c r="O4" s="552"/>
      <c r="P4" s="553"/>
      <c r="Q4" s="551" t="s">
        <v>16</v>
      </c>
      <c r="R4" s="552"/>
      <c r="S4" s="552"/>
      <c r="T4" s="552"/>
      <c r="U4" s="552"/>
      <c r="V4" s="552"/>
      <c r="W4" s="552"/>
      <c r="X4" s="552"/>
      <c r="Y4" s="553"/>
      <c r="Z4" s="554" t="s">
        <v>17</v>
      </c>
    </row>
    <row r="5" spans="1:26" s="13" customFormat="1" ht="18.75" customHeight="1" x14ac:dyDescent="0.15">
      <c r="A5" s="12"/>
      <c r="B5" s="587"/>
      <c r="C5" s="592" t="s">
        <v>63</v>
      </c>
      <c r="D5" s="593"/>
      <c r="E5" s="556" t="s">
        <v>57</v>
      </c>
      <c r="F5" s="556"/>
      <c r="G5" s="556"/>
      <c r="H5" s="556" t="s">
        <v>56</v>
      </c>
      <c r="I5" s="556"/>
      <c r="J5" s="556"/>
      <c r="K5" s="47" t="s">
        <v>7</v>
      </c>
      <c r="L5" s="557" t="s">
        <v>46</v>
      </c>
      <c r="M5" s="558" t="s">
        <v>9</v>
      </c>
      <c r="N5" s="556"/>
      <c r="O5" s="47" t="s">
        <v>10</v>
      </c>
      <c r="P5" s="557" t="s">
        <v>47</v>
      </c>
      <c r="Q5" s="558" t="s">
        <v>13</v>
      </c>
      <c r="R5" s="556"/>
      <c r="S5" s="556" t="s">
        <v>58</v>
      </c>
      <c r="T5" s="556"/>
      <c r="U5" s="556"/>
      <c r="V5" s="556" t="s">
        <v>59</v>
      </c>
      <c r="W5" s="556"/>
      <c r="X5" s="556"/>
      <c r="Y5" s="557" t="s">
        <v>48</v>
      </c>
      <c r="Z5" s="554"/>
    </row>
    <row r="6" spans="1:26" s="13" customFormat="1" ht="18.75" customHeight="1" x14ac:dyDescent="0.15">
      <c r="A6" s="12"/>
      <c r="B6" s="588"/>
      <c r="C6" s="79" t="s">
        <v>4</v>
      </c>
      <c r="D6" s="74" t="s">
        <v>5</v>
      </c>
      <c r="E6" s="75" t="s">
        <v>2</v>
      </c>
      <c r="F6" s="76" t="s">
        <v>4</v>
      </c>
      <c r="G6" s="77" t="s">
        <v>5</v>
      </c>
      <c r="H6" s="75" t="s">
        <v>2</v>
      </c>
      <c r="I6" s="76" t="s">
        <v>4</v>
      </c>
      <c r="J6" s="77" t="s">
        <v>5</v>
      </c>
      <c r="K6" s="78" t="s">
        <v>2</v>
      </c>
      <c r="L6" s="557"/>
      <c r="M6" s="73" t="s">
        <v>4</v>
      </c>
      <c r="N6" s="74" t="s">
        <v>5</v>
      </c>
      <c r="O6" s="78" t="s">
        <v>2</v>
      </c>
      <c r="P6" s="557"/>
      <c r="Q6" s="73" t="s">
        <v>4</v>
      </c>
      <c r="R6" s="74" t="s">
        <v>5</v>
      </c>
      <c r="S6" s="75" t="s">
        <v>2</v>
      </c>
      <c r="T6" s="76" t="s">
        <v>4</v>
      </c>
      <c r="U6" s="77" t="s">
        <v>5</v>
      </c>
      <c r="V6" s="75" t="s">
        <v>2</v>
      </c>
      <c r="W6" s="76" t="s">
        <v>4</v>
      </c>
      <c r="X6" s="77" t="s">
        <v>5</v>
      </c>
      <c r="Y6" s="557"/>
      <c r="Z6" s="554"/>
    </row>
    <row r="7" spans="1:26" s="13" customFormat="1" ht="18.75" customHeight="1" x14ac:dyDescent="0.15">
      <c r="A7" s="12">
        <v>1</v>
      </c>
      <c r="B7" s="14" t="s">
        <v>18</v>
      </c>
      <c r="C7" s="80"/>
      <c r="D7" s="84"/>
      <c r="E7" s="49"/>
      <c r="F7" s="55"/>
      <c r="G7" s="17"/>
      <c r="H7" s="49"/>
      <c r="I7" s="55"/>
      <c r="J7" s="17"/>
      <c r="K7" s="15">
        <v>774</v>
      </c>
      <c r="L7" s="92">
        <f>SUM(C7:K7)</f>
        <v>774</v>
      </c>
      <c r="M7" s="61"/>
      <c r="N7" s="67"/>
      <c r="O7" s="15">
        <v>1026</v>
      </c>
      <c r="P7" s="16">
        <f t="shared" ref="P7:P37" si="0">SUM(M7:O7)</f>
        <v>1026</v>
      </c>
      <c r="Q7" s="61"/>
      <c r="R7" s="67"/>
      <c r="S7" s="49"/>
      <c r="T7" s="55"/>
      <c r="U7" s="17"/>
      <c r="V7" s="49"/>
      <c r="W7" s="55"/>
      <c r="X7" s="17"/>
      <c r="Y7" s="16">
        <f t="shared" ref="Y7:Y37" si="1">SUM(Q7:X7)</f>
        <v>0</v>
      </c>
      <c r="Z7" s="17">
        <f t="shared" ref="Z7:Z37" si="2">+L7+P7+Y7</f>
        <v>1800</v>
      </c>
    </row>
    <row r="8" spans="1:26" s="13" customFormat="1" ht="18.75" customHeight="1" x14ac:dyDescent="0.15">
      <c r="A8" s="12">
        <v>2</v>
      </c>
      <c r="B8" s="18" t="s">
        <v>19</v>
      </c>
      <c r="C8" s="81"/>
      <c r="D8" s="85"/>
      <c r="E8" s="50"/>
      <c r="F8" s="56"/>
      <c r="G8" s="21">
        <v>500</v>
      </c>
      <c r="H8" s="50">
        <v>1500</v>
      </c>
      <c r="I8" s="56">
        <v>1900</v>
      </c>
      <c r="J8" s="21">
        <v>2000</v>
      </c>
      <c r="K8" s="19">
        <v>400</v>
      </c>
      <c r="L8" s="20">
        <f t="shared" ref="L8:L38" si="3">SUM(C8:K8)</f>
        <v>6300</v>
      </c>
      <c r="M8" s="62">
        <v>740</v>
      </c>
      <c r="N8" s="68">
        <v>60</v>
      </c>
      <c r="O8" s="19">
        <v>900</v>
      </c>
      <c r="P8" s="20">
        <f t="shared" si="0"/>
        <v>1700</v>
      </c>
      <c r="Q8" s="62"/>
      <c r="R8" s="68"/>
      <c r="S8" s="50"/>
      <c r="T8" s="56"/>
      <c r="U8" s="21"/>
      <c r="V8" s="50"/>
      <c r="W8" s="56"/>
      <c r="X8" s="21"/>
      <c r="Y8" s="20">
        <f t="shared" si="1"/>
        <v>0</v>
      </c>
      <c r="Z8" s="21">
        <f t="shared" si="2"/>
        <v>8000</v>
      </c>
    </row>
    <row r="9" spans="1:26" s="13" customFormat="1" ht="18.75" customHeight="1" x14ac:dyDescent="0.15">
      <c r="A9" s="12">
        <v>3</v>
      </c>
      <c r="B9" s="18" t="s">
        <v>20</v>
      </c>
      <c r="C9" s="81"/>
      <c r="D9" s="85"/>
      <c r="E9" s="50"/>
      <c r="F9" s="56"/>
      <c r="G9" s="21">
        <v>188</v>
      </c>
      <c r="H9" s="50">
        <v>181</v>
      </c>
      <c r="I9" s="56">
        <v>433</v>
      </c>
      <c r="J9" s="21">
        <v>248</v>
      </c>
      <c r="K9" s="19"/>
      <c r="L9" s="20">
        <f t="shared" si="3"/>
        <v>1050</v>
      </c>
      <c r="M9" s="62"/>
      <c r="N9" s="68"/>
      <c r="O9" s="19"/>
      <c r="P9" s="20">
        <f t="shared" si="0"/>
        <v>0</v>
      </c>
      <c r="Q9" s="62"/>
      <c r="R9" s="68"/>
      <c r="S9" s="50"/>
      <c r="T9" s="56"/>
      <c r="U9" s="21"/>
      <c r="V9" s="50"/>
      <c r="W9" s="56"/>
      <c r="X9" s="21"/>
      <c r="Y9" s="20">
        <f t="shared" si="1"/>
        <v>0</v>
      </c>
      <c r="Z9" s="21">
        <f t="shared" si="2"/>
        <v>1050</v>
      </c>
    </row>
    <row r="10" spans="1:26" s="13" customFormat="1" ht="18.75" customHeight="1" x14ac:dyDescent="0.15">
      <c r="A10" s="12">
        <v>4</v>
      </c>
      <c r="B10" s="18" t="s">
        <v>21</v>
      </c>
      <c r="C10" s="81"/>
      <c r="D10" s="85"/>
      <c r="E10" s="50"/>
      <c r="F10" s="56"/>
      <c r="G10" s="21"/>
      <c r="H10" s="50">
        <v>125</v>
      </c>
      <c r="I10" s="56">
        <v>915</v>
      </c>
      <c r="J10" s="21">
        <v>1139</v>
      </c>
      <c r="K10" s="19">
        <v>4964</v>
      </c>
      <c r="L10" s="20">
        <f t="shared" si="3"/>
        <v>7143</v>
      </c>
      <c r="M10" s="62">
        <v>6032</v>
      </c>
      <c r="N10" s="68">
        <v>4384</v>
      </c>
      <c r="O10" s="19">
        <v>4730</v>
      </c>
      <c r="P10" s="20">
        <f t="shared" si="0"/>
        <v>15146</v>
      </c>
      <c r="Q10" s="62">
        <v>4875</v>
      </c>
      <c r="R10" s="68">
        <v>1177</v>
      </c>
      <c r="S10" s="50"/>
      <c r="T10" s="56"/>
      <c r="U10" s="21"/>
      <c r="V10" s="50"/>
      <c r="W10" s="56"/>
      <c r="X10" s="21"/>
      <c r="Y10" s="20">
        <f t="shared" si="1"/>
        <v>6052</v>
      </c>
      <c r="Z10" s="21">
        <f t="shared" si="2"/>
        <v>28341</v>
      </c>
    </row>
    <row r="11" spans="1:26" s="13" customFormat="1" ht="18.75" customHeight="1" x14ac:dyDescent="0.15">
      <c r="A11" s="12">
        <v>5</v>
      </c>
      <c r="B11" s="18" t="s">
        <v>22</v>
      </c>
      <c r="C11" s="81"/>
      <c r="D11" s="85"/>
      <c r="E11" s="50"/>
      <c r="F11" s="56"/>
      <c r="G11" s="21">
        <v>244</v>
      </c>
      <c r="H11" s="50">
        <v>1064</v>
      </c>
      <c r="I11" s="56">
        <v>885</v>
      </c>
      <c r="J11" s="21">
        <v>3014</v>
      </c>
      <c r="K11" s="19">
        <v>3721</v>
      </c>
      <c r="L11" s="20">
        <f t="shared" si="3"/>
        <v>8928</v>
      </c>
      <c r="M11" s="62">
        <v>2355</v>
      </c>
      <c r="N11" s="68">
        <v>4066</v>
      </c>
      <c r="O11" s="19">
        <v>3772</v>
      </c>
      <c r="P11" s="20">
        <f t="shared" si="0"/>
        <v>10193</v>
      </c>
      <c r="Q11" s="62">
        <v>179</v>
      </c>
      <c r="R11" s="68"/>
      <c r="S11" s="50"/>
      <c r="T11" s="56"/>
      <c r="U11" s="21"/>
      <c r="V11" s="50"/>
      <c r="W11" s="56"/>
      <c r="X11" s="21"/>
      <c r="Y11" s="20">
        <f t="shared" si="1"/>
        <v>179</v>
      </c>
      <c r="Z11" s="21">
        <f t="shared" si="2"/>
        <v>19300</v>
      </c>
    </row>
    <row r="12" spans="1:26" s="13" customFormat="1" ht="18.75" customHeight="1" x14ac:dyDescent="0.15">
      <c r="A12" s="12">
        <v>6</v>
      </c>
      <c r="B12" s="18" t="s">
        <v>23</v>
      </c>
      <c r="C12" s="93">
        <v>3</v>
      </c>
      <c r="D12" s="94">
        <v>16</v>
      </c>
      <c r="E12" s="50">
        <v>270</v>
      </c>
      <c r="F12" s="56">
        <v>2214</v>
      </c>
      <c r="G12" s="21">
        <v>2587</v>
      </c>
      <c r="H12" s="50">
        <v>2487</v>
      </c>
      <c r="I12" s="56">
        <v>3052</v>
      </c>
      <c r="J12" s="21">
        <v>3462</v>
      </c>
      <c r="K12" s="19">
        <v>2549</v>
      </c>
      <c r="L12" s="20">
        <f t="shared" si="3"/>
        <v>16640</v>
      </c>
      <c r="M12" s="62">
        <v>3034</v>
      </c>
      <c r="N12" s="68">
        <v>3107</v>
      </c>
      <c r="O12" s="19">
        <v>2459</v>
      </c>
      <c r="P12" s="20">
        <f t="shared" si="0"/>
        <v>8600</v>
      </c>
      <c r="Q12" s="62">
        <v>260</v>
      </c>
      <c r="R12" s="68"/>
      <c r="S12" s="50"/>
      <c r="T12" s="56"/>
      <c r="U12" s="21"/>
      <c r="V12" s="50"/>
      <c r="W12" s="56"/>
      <c r="X12" s="21"/>
      <c r="Y12" s="20">
        <f t="shared" si="1"/>
        <v>260</v>
      </c>
      <c r="Z12" s="21">
        <f t="shared" si="2"/>
        <v>25500</v>
      </c>
    </row>
    <row r="13" spans="1:26" s="13" customFormat="1" ht="18.75" customHeight="1" x14ac:dyDescent="0.15">
      <c r="A13" s="12">
        <v>7</v>
      </c>
      <c r="B13" s="18" t="s">
        <v>24</v>
      </c>
      <c r="C13" s="81"/>
      <c r="D13" s="85"/>
      <c r="E13" s="50"/>
      <c r="F13" s="56"/>
      <c r="G13" s="21"/>
      <c r="H13" s="50">
        <v>1900</v>
      </c>
      <c r="I13" s="56">
        <v>1900</v>
      </c>
      <c r="J13" s="21">
        <v>1900</v>
      </c>
      <c r="K13" s="19">
        <v>1845</v>
      </c>
      <c r="L13" s="20">
        <f t="shared" si="3"/>
        <v>7545</v>
      </c>
      <c r="M13" s="62">
        <v>1975</v>
      </c>
      <c r="N13" s="68">
        <v>2070</v>
      </c>
      <c r="O13" s="19">
        <v>1010</v>
      </c>
      <c r="P13" s="20">
        <f t="shared" si="0"/>
        <v>5055</v>
      </c>
      <c r="Q13" s="62">
        <v>280</v>
      </c>
      <c r="R13" s="68">
        <v>120</v>
      </c>
      <c r="S13" s="50"/>
      <c r="T13" s="56"/>
      <c r="U13" s="21"/>
      <c r="V13" s="50"/>
      <c r="W13" s="56"/>
      <c r="X13" s="21"/>
      <c r="Y13" s="20">
        <f t="shared" si="1"/>
        <v>400</v>
      </c>
      <c r="Z13" s="21">
        <f t="shared" si="2"/>
        <v>13000</v>
      </c>
    </row>
    <row r="14" spans="1:26" s="13" customFormat="1" ht="18.75" customHeight="1" x14ac:dyDescent="0.15">
      <c r="A14" s="12">
        <v>8</v>
      </c>
      <c r="B14" s="18" t="s">
        <v>25</v>
      </c>
      <c r="C14" s="81"/>
      <c r="D14" s="85"/>
      <c r="E14" s="50"/>
      <c r="F14" s="56"/>
      <c r="G14" s="21"/>
      <c r="H14" s="50"/>
      <c r="I14" s="56"/>
      <c r="J14" s="21"/>
      <c r="K14" s="19"/>
      <c r="L14" s="20">
        <f t="shared" si="3"/>
        <v>0</v>
      </c>
      <c r="M14" s="62">
        <v>964</v>
      </c>
      <c r="N14" s="68">
        <v>1747</v>
      </c>
      <c r="O14" s="19">
        <v>2279</v>
      </c>
      <c r="P14" s="20">
        <f t="shared" si="0"/>
        <v>4990</v>
      </c>
      <c r="Q14" s="62">
        <v>1419</v>
      </c>
      <c r="R14" s="68">
        <v>657</v>
      </c>
      <c r="S14" s="50">
        <v>491</v>
      </c>
      <c r="T14" s="56">
        <v>443</v>
      </c>
      <c r="U14" s="21"/>
      <c r="V14" s="50"/>
      <c r="W14" s="56"/>
      <c r="X14" s="21"/>
      <c r="Y14" s="20">
        <f t="shared" si="1"/>
        <v>3010</v>
      </c>
      <c r="Z14" s="21">
        <f t="shared" si="2"/>
        <v>8000</v>
      </c>
    </row>
    <row r="15" spans="1:26" s="13" customFormat="1" ht="18.75" customHeight="1" x14ac:dyDescent="0.15">
      <c r="A15" s="12">
        <v>9</v>
      </c>
      <c r="B15" s="18" t="s">
        <v>26</v>
      </c>
      <c r="C15" s="81"/>
      <c r="D15" s="85"/>
      <c r="E15" s="50"/>
      <c r="F15" s="56"/>
      <c r="G15" s="21"/>
      <c r="H15" s="50">
        <v>913</v>
      </c>
      <c r="I15" s="56">
        <v>364</v>
      </c>
      <c r="J15" s="21">
        <v>364</v>
      </c>
      <c r="K15" s="19">
        <v>467</v>
      </c>
      <c r="L15" s="20">
        <f t="shared" si="3"/>
        <v>2108</v>
      </c>
      <c r="M15" s="62">
        <v>5590</v>
      </c>
      <c r="N15" s="68">
        <v>5826</v>
      </c>
      <c r="O15" s="19">
        <v>7408</v>
      </c>
      <c r="P15" s="20">
        <f t="shared" si="0"/>
        <v>18824</v>
      </c>
      <c r="Q15" s="62">
        <v>5465</v>
      </c>
      <c r="R15" s="68">
        <v>1173</v>
      </c>
      <c r="S15" s="50"/>
      <c r="T15" s="56"/>
      <c r="U15" s="21"/>
      <c r="V15" s="50"/>
      <c r="W15" s="56"/>
      <c r="X15" s="21"/>
      <c r="Y15" s="20">
        <f t="shared" si="1"/>
        <v>6638</v>
      </c>
      <c r="Z15" s="21">
        <f t="shared" si="2"/>
        <v>27570</v>
      </c>
    </row>
    <row r="16" spans="1:26" s="13" customFormat="1" ht="18.75" customHeight="1" x14ac:dyDescent="0.15">
      <c r="A16" s="12">
        <v>10</v>
      </c>
      <c r="B16" s="18" t="s">
        <v>27</v>
      </c>
      <c r="C16" s="81"/>
      <c r="D16" s="85"/>
      <c r="E16" s="50"/>
      <c r="F16" s="56"/>
      <c r="G16" s="21"/>
      <c r="H16" s="50"/>
      <c r="I16" s="56"/>
      <c r="J16" s="21">
        <v>196</v>
      </c>
      <c r="K16" s="19">
        <v>448</v>
      </c>
      <c r="L16" s="20">
        <f t="shared" si="3"/>
        <v>644</v>
      </c>
      <c r="M16" s="62">
        <v>3433</v>
      </c>
      <c r="N16" s="68">
        <v>4400</v>
      </c>
      <c r="O16" s="19">
        <v>5517</v>
      </c>
      <c r="P16" s="20">
        <f t="shared" si="0"/>
        <v>13350</v>
      </c>
      <c r="Q16" s="62">
        <v>3361</v>
      </c>
      <c r="R16" s="68">
        <v>645</v>
      </c>
      <c r="S16" s="50"/>
      <c r="T16" s="56"/>
      <c r="U16" s="21"/>
      <c r="V16" s="50"/>
      <c r="W16" s="56"/>
      <c r="X16" s="21"/>
      <c r="Y16" s="20">
        <f t="shared" si="1"/>
        <v>4006</v>
      </c>
      <c r="Z16" s="21">
        <f t="shared" si="2"/>
        <v>18000</v>
      </c>
    </row>
    <row r="17" spans="1:26" s="13" customFormat="1" ht="18.75" customHeight="1" x14ac:dyDescent="0.15">
      <c r="A17" s="12">
        <v>11</v>
      </c>
      <c r="B17" s="18" t="s">
        <v>28</v>
      </c>
      <c r="C17" s="81"/>
      <c r="D17" s="85"/>
      <c r="E17" s="50"/>
      <c r="F17" s="56"/>
      <c r="G17" s="21">
        <v>71</v>
      </c>
      <c r="H17" s="50">
        <v>174</v>
      </c>
      <c r="I17" s="56">
        <v>826</v>
      </c>
      <c r="J17" s="21">
        <v>2254</v>
      </c>
      <c r="K17" s="19">
        <v>4469</v>
      </c>
      <c r="L17" s="20">
        <f t="shared" si="3"/>
        <v>7794</v>
      </c>
      <c r="M17" s="62">
        <v>7920</v>
      </c>
      <c r="N17" s="68">
        <v>4558</v>
      </c>
      <c r="O17" s="19">
        <v>3314</v>
      </c>
      <c r="P17" s="20">
        <f t="shared" si="0"/>
        <v>15792</v>
      </c>
      <c r="Q17" s="62">
        <v>414</v>
      </c>
      <c r="R17" s="68"/>
      <c r="S17" s="50"/>
      <c r="T17" s="56"/>
      <c r="U17" s="21"/>
      <c r="V17" s="50"/>
      <c r="W17" s="56"/>
      <c r="X17" s="21"/>
      <c r="Y17" s="20">
        <f t="shared" si="1"/>
        <v>414</v>
      </c>
      <c r="Z17" s="21">
        <f t="shared" si="2"/>
        <v>24000</v>
      </c>
    </row>
    <row r="18" spans="1:26" s="22" customFormat="1" ht="18.75" customHeight="1" x14ac:dyDescent="0.15">
      <c r="A18" s="12">
        <v>12</v>
      </c>
      <c r="B18" s="18" t="s">
        <v>29</v>
      </c>
      <c r="C18" s="81"/>
      <c r="D18" s="85"/>
      <c r="E18" s="50"/>
      <c r="F18" s="56"/>
      <c r="G18" s="21">
        <v>199</v>
      </c>
      <c r="H18" s="50">
        <v>273</v>
      </c>
      <c r="I18" s="56">
        <v>535</v>
      </c>
      <c r="J18" s="21">
        <v>503</v>
      </c>
      <c r="K18" s="19">
        <v>1527</v>
      </c>
      <c r="L18" s="20">
        <f t="shared" si="3"/>
        <v>3037</v>
      </c>
      <c r="M18" s="62">
        <v>2592</v>
      </c>
      <c r="N18" s="68">
        <v>2915</v>
      </c>
      <c r="O18" s="19">
        <v>2923</v>
      </c>
      <c r="P18" s="20">
        <f t="shared" si="0"/>
        <v>8430</v>
      </c>
      <c r="Q18" s="62">
        <v>1855</v>
      </c>
      <c r="R18" s="68">
        <v>944</v>
      </c>
      <c r="S18" s="50"/>
      <c r="T18" s="56"/>
      <c r="U18" s="21"/>
      <c r="V18" s="50"/>
      <c r="W18" s="56"/>
      <c r="X18" s="21"/>
      <c r="Y18" s="20">
        <f t="shared" si="1"/>
        <v>2799</v>
      </c>
      <c r="Z18" s="21">
        <f t="shared" si="2"/>
        <v>14266</v>
      </c>
    </row>
    <row r="19" spans="1:26" s="13" customFormat="1" ht="18.75" customHeight="1" x14ac:dyDescent="0.15">
      <c r="A19" s="12">
        <v>13</v>
      </c>
      <c r="B19" s="23" t="s">
        <v>30</v>
      </c>
      <c r="C19" s="82"/>
      <c r="D19" s="86"/>
      <c r="E19" s="50"/>
      <c r="F19" s="56">
        <v>168</v>
      </c>
      <c r="G19" s="21">
        <v>1004</v>
      </c>
      <c r="H19" s="50">
        <v>2663</v>
      </c>
      <c r="I19" s="56">
        <v>1903</v>
      </c>
      <c r="J19" s="21">
        <v>2140</v>
      </c>
      <c r="K19" s="19">
        <v>1145</v>
      </c>
      <c r="L19" s="20">
        <f t="shared" si="3"/>
        <v>9023</v>
      </c>
      <c r="M19" s="62">
        <v>4618</v>
      </c>
      <c r="N19" s="68">
        <v>5694</v>
      </c>
      <c r="O19" s="19">
        <v>8885</v>
      </c>
      <c r="P19" s="20">
        <f t="shared" si="0"/>
        <v>19197</v>
      </c>
      <c r="Q19" s="62">
        <v>6857</v>
      </c>
      <c r="R19" s="68">
        <v>5664</v>
      </c>
      <c r="S19" s="50">
        <v>5567</v>
      </c>
      <c r="T19" s="56">
        <v>5382</v>
      </c>
      <c r="U19" s="21">
        <v>2600</v>
      </c>
      <c r="V19" s="50"/>
      <c r="W19" s="56"/>
      <c r="X19" s="21"/>
      <c r="Y19" s="20">
        <f t="shared" si="1"/>
        <v>26070</v>
      </c>
      <c r="Z19" s="21">
        <f t="shared" si="2"/>
        <v>54290</v>
      </c>
    </row>
    <row r="20" spans="1:26" s="13" customFormat="1" ht="18.75" customHeight="1" x14ac:dyDescent="0.15">
      <c r="A20" s="12">
        <v>14</v>
      </c>
      <c r="B20" s="18" t="s">
        <v>31</v>
      </c>
      <c r="C20" s="81"/>
      <c r="D20" s="85"/>
      <c r="E20" s="50"/>
      <c r="F20" s="56"/>
      <c r="G20" s="21">
        <v>10</v>
      </c>
      <c r="H20" s="50">
        <v>21</v>
      </c>
      <c r="I20" s="56">
        <v>183</v>
      </c>
      <c r="J20" s="21">
        <v>2451</v>
      </c>
      <c r="K20" s="19">
        <v>3008</v>
      </c>
      <c r="L20" s="20">
        <f t="shared" si="3"/>
        <v>5673</v>
      </c>
      <c r="M20" s="62">
        <v>4435</v>
      </c>
      <c r="N20" s="68">
        <v>1473</v>
      </c>
      <c r="O20" s="19">
        <v>3763</v>
      </c>
      <c r="P20" s="20">
        <f t="shared" si="0"/>
        <v>9671</v>
      </c>
      <c r="Q20" s="62">
        <v>1483</v>
      </c>
      <c r="R20" s="68">
        <v>1285</v>
      </c>
      <c r="S20" s="50"/>
      <c r="T20" s="56"/>
      <c r="U20" s="21"/>
      <c r="V20" s="50"/>
      <c r="W20" s="56"/>
      <c r="X20" s="21"/>
      <c r="Y20" s="20">
        <f t="shared" si="1"/>
        <v>2768</v>
      </c>
      <c r="Z20" s="21">
        <f t="shared" si="2"/>
        <v>18112</v>
      </c>
    </row>
    <row r="21" spans="1:26" s="13" customFormat="1" ht="18.75" customHeight="1" x14ac:dyDescent="0.15">
      <c r="A21" s="12">
        <v>15</v>
      </c>
      <c r="B21" s="18" t="s">
        <v>32</v>
      </c>
      <c r="C21" s="81"/>
      <c r="D21" s="85"/>
      <c r="E21" s="50"/>
      <c r="F21" s="56"/>
      <c r="G21" s="21"/>
      <c r="H21" s="50"/>
      <c r="I21" s="56"/>
      <c r="J21" s="21">
        <v>1000</v>
      </c>
      <c r="K21" s="19">
        <v>300</v>
      </c>
      <c r="L21" s="20">
        <f t="shared" si="3"/>
        <v>1300</v>
      </c>
      <c r="M21" s="62">
        <v>400</v>
      </c>
      <c r="N21" s="68">
        <v>400</v>
      </c>
      <c r="O21" s="19">
        <v>400</v>
      </c>
      <c r="P21" s="20">
        <f t="shared" si="0"/>
        <v>1200</v>
      </c>
      <c r="Q21" s="62">
        <v>300</v>
      </c>
      <c r="R21" s="68"/>
      <c r="S21" s="50"/>
      <c r="T21" s="56"/>
      <c r="U21" s="21"/>
      <c r="V21" s="50"/>
      <c r="W21" s="56"/>
      <c r="X21" s="21"/>
      <c r="Y21" s="20">
        <f t="shared" si="1"/>
        <v>300</v>
      </c>
      <c r="Z21" s="21">
        <f t="shared" si="2"/>
        <v>2800</v>
      </c>
    </row>
    <row r="22" spans="1:26" s="13" customFormat="1" ht="18.75" customHeight="1" x14ac:dyDescent="0.15">
      <c r="A22" s="12">
        <v>16</v>
      </c>
      <c r="B22" s="18" t="s">
        <v>33</v>
      </c>
      <c r="C22" s="81"/>
      <c r="D22" s="85"/>
      <c r="E22" s="50"/>
      <c r="F22" s="56"/>
      <c r="G22" s="21">
        <v>29</v>
      </c>
      <c r="H22" s="50">
        <v>73</v>
      </c>
      <c r="I22" s="56">
        <v>432</v>
      </c>
      <c r="J22" s="21">
        <v>597</v>
      </c>
      <c r="K22" s="19">
        <v>306</v>
      </c>
      <c r="L22" s="20">
        <f t="shared" si="3"/>
        <v>1437</v>
      </c>
      <c r="M22" s="62">
        <v>221</v>
      </c>
      <c r="N22" s="68">
        <v>415</v>
      </c>
      <c r="O22" s="19">
        <v>627</v>
      </c>
      <c r="P22" s="20">
        <f t="shared" si="0"/>
        <v>1263</v>
      </c>
      <c r="Q22" s="62">
        <v>100</v>
      </c>
      <c r="R22" s="68"/>
      <c r="S22" s="50"/>
      <c r="T22" s="56"/>
      <c r="U22" s="21"/>
      <c r="V22" s="50"/>
      <c r="W22" s="56"/>
      <c r="X22" s="21"/>
      <c r="Y22" s="20">
        <f t="shared" si="1"/>
        <v>100</v>
      </c>
      <c r="Z22" s="21">
        <f t="shared" si="2"/>
        <v>2800</v>
      </c>
    </row>
    <row r="23" spans="1:26" s="13" customFormat="1" ht="18.75" customHeight="1" x14ac:dyDescent="0.15">
      <c r="A23" s="12">
        <v>17</v>
      </c>
      <c r="B23" s="18" t="s">
        <v>34</v>
      </c>
      <c r="C23" s="81"/>
      <c r="D23" s="85"/>
      <c r="E23" s="50"/>
      <c r="F23" s="56"/>
      <c r="G23" s="21">
        <v>81</v>
      </c>
      <c r="H23" s="50">
        <v>526</v>
      </c>
      <c r="I23" s="56">
        <v>796</v>
      </c>
      <c r="J23" s="21">
        <v>1536</v>
      </c>
      <c r="K23" s="19">
        <v>2474</v>
      </c>
      <c r="L23" s="20">
        <f t="shared" si="3"/>
        <v>5413</v>
      </c>
      <c r="M23" s="62">
        <v>3035</v>
      </c>
      <c r="N23" s="68">
        <v>2515</v>
      </c>
      <c r="O23" s="19">
        <v>2812</v>
      </c>
      <c r="P23" s="20">
        <f t="shared" si="0"/>
        <v>8362</v>
      </c>
      <c r="Q23" s="62">
        <v>2521</v>
      </c>
      <c r="R23" s="68"/>
      <c r="S23" s="50"/>
      <c r="T23" s="56"/>
      <c r="U23" s="21"/>
      <c r="V23" s="50"/>
      <c r="W23" s="56"/>
      <c r="X23" s="21"/>
      <c r="Y23" s="20">
        <f t="shared" si="1"/>
        <v>2521</v>
      </c>
      <c r="Z23" s="21">
        <f t="shared" si="2"/>
        <v>16296</v>
      </c>
    </row>
    <row r="24" spans="1:26" s="13" customFormat="1" ht="18.75" customHeight="1" x14ac:dyDescent="0.15">
      <c r="A24" s="12">
        <v>18</v>
      </c>
      <c r="B24" s="18" t="s">
        <v>35</v>
      </c>
      <c r="C24" s="81"/>
      <c r="D24" s="85"/>
      <c r="E24" s="50"/>
      <c r="F24" s="56"/>
      <c r="G24" s="21">
        <v>842</v>
      </c>
      <c r="H24" s="50">
        <v>1764</v>
      </c>
      <c r="I24" s="56">
        <v>951</v>
      </c>
      <c r="J24" s="21">
        <v>575</v>
      </c>
      <c r="K24" s="19">
        <v>1235</v>
      </c>
      <c r="L24" s="20">
        <f t="shared" si="3"/>
        <v>5367</v>
      </c>
      <c r="M24" s="62">
        <v>2788</v>
      </c>
      <c r="N24" s="68">
        <v>2809</v>
      </c>
      <c r="O24" s="19">
        <v>9957</v>
      </c>
      <c r="P24" s="20">
        <f t="shared" si="0"/>
        <v>15554</v>
      </c>
      <c r="Q24" s="62">
        <v>3739</v>
      </c>
      <c r="R24" s="68">
        <v>730</v>
      </c>
      <c r="S24" s="50">
        <v>310</v>
      </c>
      <c r="T24" s="56"/>
      <c r="U24" s="21"/>
      <c r="V24" s="50"/>
      <c r="W24" s="56"/>
      <c r="X24" s="21"/>
      <c r="Y24" s="20">
        <f t="shared" si="1"/>
        <v>4779</v>
      </c>
      <c r="Z24" s="21">
        <f t="shared" si="2"/>
        <v>25700</v>
      </c>
    </row>
    <row r="25" spans="1:26" s="13" customFormat="1" ht="18.75" customHeight="1" x14ac:dyDescent="0.15">
      <c r="A25" s="12">
        <v>19</v>
      </c>
      <c r="B25" s="18" t="s">
        <v>36</v>
      </c>
      <c r="C25" s="81"/>
      <c r="D25" s="85"/>
      <c r="E25" s="50"/>
      <c r="F25" s="56"/>
      <c r="G25" s="21"/>
      <c r="H25" s="50"/>
      <c r="I25" s="56"/>
      <c r="J25" s="21"/>
      <c r="K25" s="19"/>
      <c r="L25" s="20">
        <f t="shared" si="3"/>
        <v>0</v>
      </c>
      <c r="M25" s="62"/>
      <c r="N25" s="68">
        <v>2464</v>
      </c>
      <c r="O25" s="19">
        <v>3957</v>
      </c>
      <c r="P25" s="20">
        <f t="shared" si="0"/>
        <v>6421</v>
      </c>
      <c r="Q25" s="62">
        <v>879</v>
      </c>
      <c r="R25" s="68"/>
      <c r="S25" s="50"/>
      <c r="T25" s="56"/>
      <c r="U25" s="21"/>
      <c r="V25" s="50"/>
      <c r="W25" s="56"/>
      <c r="X25" s="21"/>
      <c r="Y25" s="20">
        <f t="shared" si="1"/>
        <v>879</v>
      </c>
      <c r="Z25" s="21">
        <f t="shared" si="2"/>
        <v>7300</v>
      </c>
    </row>
    <row r="26" spans="1:26" s="13" customFormat="1" ht="18.75" customHeight="1" x14ac:dyDescent="0.15">
      <c r="A26" s="12">
        <v>20</v>
      </c>
      <c r="B26" s="23" t="s">
        <v>37</v>
      </c>
      <c r="C26" s="82"/>
      <c r="D26" s="86"/>
      <c r="E26" s="50"/>
      <c r="F26" s="56"/>
      <c r="G26" s="21"/>
      <c r="H26" s="50"/>
      <c r="I26" s="56">
        <v>268</v>
      </c>
      <c r="J26" s="21">
        <v>1100</v>
      </c>
      <c r="K26" s="19">
        <v>255</v>
      </c>
      <c r="L26" s="20">
        <f t="shared" si="3"/>
        <v>1623</v>
      </c>
      <c r="M26" s="62">
        <v>2283</v>
      </c>
      <c r="N26" s="68">
        <v>2407</v>
      </c>
      <c r="O26" s="19">
        <v>4915</v>
      </c>
      <c r="P26" s="20">
        <f t="shared" si="0"/>
        <v>9605</v>
      </c>
      <c r="Q26" s="62">
        <v>2660</v>
      </c>
      <c r="R26" s="68">
        <v>712</v>
      </c>
      <c r="S26" s="50"/>
      <c r="T26" s="56"/>
      <c r="U26" s="21"/>
      <c r="V26" s="50"/>
      <c r="W26" s="56"/>
      <c r="X26" s="21"/>
      <c r="Y26" s="20">
        <f t="shared" si="1"/>
        <v>3372</v>
      </c>
      <c r="Z26" s="21">
        <f t="shared" si="2"/>
        <v>14600</v>
      </c>
    </row>
    <row r="27" spans="1:26" s="13" customFormat="1" ht="18.75" customHeight="1" x14ac:dyDescent="0.15">
      <c r="A27" s="12">
        <v>21</v>
      </c>
      <c r="B27" s="18" t="s">
        <v>38</v>
      </c>
      <c r="C27" s="81"/>
      <c r="D27" s="85"/>
      <c r="E27" s="50"/>
      <c r="F27" s="56"/>
      <c r="G27" s="21"/>
      <c r="H27" s="50"/>
      <c r="I27" s="56"/>
      <c r="J27" s="21"/>
      <c r="K27" s="19"/>
      <c r="L27" s="20">
        <f t="shared" si="3"/>
        <v>0</v>
      </c>
      <c r="M27" s="62"/>
      <c r="N27" s="68"/>
      <c r="O27" s="19"/>
      <c r="P27" s="20">
        <f t="shared" si="0"/>
        <v>0</v>
      </c>
      <c r="Q27" s="62"/>
      <c r="R27" s="68"/>
      <c r="S27" s="50"/>
      <c r="T27" s="56"/>
      <c r="U27" s="21"/>
      <c r="V27" s="50"/>
      <c r="W27" s="56"/>
      <c r="X27" s="21"/>
      <c r="Y27" s="20">
        <f t="shared" si="1"/>
        <v>0</v>
      </c>
      <c r="Z27" s="21">
        <f t="shared" si="2"/>
        <v>0</v>
      </c>
    </row>
    <row r="28" spans="1:26" s="13" customFormat="1" ht="18.75" customHeight="1" x14ac:dyDescent="0.15">
      <c r="A28" s="12">
        <v>22</v>
      </c>
      <c r="B28" s="18" t="s">
        <v>39</v>
      </c>
      <c r="C28" s="81"/>
      <c r="D28" s="85"/>
      <c r="E28" s="50"/>
      <c r="F28" s="56"/>
      <c r="G28" s="21">
        <v>70</v>
      </c>
      <c r="H28" s="50">
        <v>470</v>
      </c>
      <c r="I28" s="56">
        <v>3000</v>
      </c>
      <c r="J28" s="21">
        <v>4060</v>
      </c>
      <c r="K28" s="19">
        <v>5400</v>
      </c>
      <c r="L28" s="20">
        <f t="shared" si="3"/>
        <v>13000</v>
      </c>
      <c r="M28" s="62">
        <v>5300</v>
      </c>
      <c r="N28" s="68">
        <v>3000</v>
      </c>
      <c r="O28" s="19">
        <v>3700</v>
      </c>
      <c r="P28" s="20">
        <f t="shared" si="0"/>
        <v>12000</v>
      </c>
      <c r="Q28" s="62"/>
      <c r="R28" s="68"/>
      <c r="S28" s="50"/>
      <c r="T28" s="56"/>
      <c r="U28" s="21"/>
      <c r="V28" s="50"/>
      <c r="W28" s="56"/>
      <c r="X28" s="21"/>
      <c r="Y28" s="20">
        <f t="shared" si="1"/>
        <v>0</v>
      </c>
      <c r="Z28" s="21">
        <f t="shared" si="2"/>
        <v>25000</v>
      </c>
    </row>
    <row r="29" spans="1:26" s="13" customFormat="1" ht="18.75" customHeight="1" x14ac:dyDescent="0.15">
      <c r="A29" s="12">
        <v>23</v>
      </c>
      <c r="B29" s="18" t="s">
        <v>40</v>
      </c>
      <c r="C29" s="81"/>
      <c r="D29" s="85"/>
      <c r="E29" s="50"/>
      <c r="F29" s="56"/>
      <c r="G29" s="21"/>
      <c r="H29" s="50"/>
      <c r="I29" s="56"/>
      <c r="J29" s="21"/>
      <c r="K29" s="19"/>
      <c r="L29" s="20">
        <f t="shared" si="3"/>
        <v>0</v>
      </c>
      <c r="M29" s="62"/>
      <c r="N29" s="68"/>
      <c r="O29" s="19">
        <v>1530</v>
      </c>
      <c r="P29" s="20">
        <f t="shared" si="0"/>
        <v>1530</v>
      </c>
      <c r="Q29" s="62">
        <v>3570</v>
      </c>
      <c r="R29" s="68"/>
      <c r="S29" s="50"/>
      <c r="T29" s="56"/>
      <c r="U29" s="21"/>
      <c r="V29" s="50"/>
      <c r="W29" s="56"/>
      <c r="X29" s="21"/>
      <c r="Y29" s="20">
        <f t="shared" si="1"/>
        <v>3570</v>
      </c>
      <c r="Z29" s="21">
        <f t="shared" si="2"/>
        <v>5100</v>
      </c>
    </row>
    <row r="30" spans="1:26" s="13" customFormat="1" ht="18.75" customHeight="1" x14ac:dyDescent="0.15">
      <c r="A30" s="12">
        <v>24</v>
      </c>
      <c r="B30" s="18" t="s">
        <v>41</v>
      </c>
      <c r="C30" s="81"/>
      <c r="D30" s="85"/>
      <c r="E30" s="50"/>
      <c r="F30" s="56"/>
      <c r="G30" s="21"/>
      <c r="H30" s="50">
        <v>360</v>
      </c>
      <c r="I30" s="56">
        <v>2471</v>
      </c>
      <c r="J30" s="21">
        <v>1456</v>
      </c>
      <c r="K30" s="19">
        <v>951</v>
      </c>
      <c r="L30" s="20">
        <f t="shared" si="3"/>
        <v>5238</v>
      </c>
      <c r="M30" s="62">
        <v>70</v>
      </c>
      <c r="N30" s="68">
        <v>60</v>
      </c>
      <c r="O30" s="19">
        <v>132</v>
      </c>
      <c r="P30" s="20">
        <f t="shared" si="0"/>
        <v>262</v>
      </c>
      <c r="Q30" s="62"/>
      <c r="R30" s="68"/>
      <c r="S30" s="50"/>
      <c r="T30" s="56"/>
      <c r="U30" s="21"/>
      <c r="V30" s="50"/>
      <c r="W30" s="56"/>
      <c r="X30" s="21"/>
      <c r="Y30" s="20">
        <f t="shared" si="1"/>
        <v>0</v>
      </c>
      <c r="Z30" s="21">
        <f t="shared" si="2"/>
        <v>5500</v>
      </c>
    </row>
    <row r="31" spans="1:26" s="13" customFormat="1" ht="18.75" customHeight="1" x14ac:dyDescent="0.15">
      <c r="A31" s="12">
        <v>25</v>
      </c>
      <c r="B31" s="18" t="s">
        <v>42</v>
      </c>
      <c r="C31" s="81"/>
      <c r="D31" s="85"/>
      <c r="E31" s="50"/>
      <c r="F31" s="56"/>
      <c r="G31" s="21"/>
      <c r="H31" s="50"/>
      <c r="I31" s="56">
        <v>124</v>
      </c>
      <c r="J31" s="21">
        <v>137</v>
      </c>
      <c r="K31" s="19">
        <v>464</v>
      </c>
      <c r="L31" s="20">
        <f t="shared" si="3"/>
        <v>725</v>
      </c>
      <c r="M31" s="62">
        <v>975</v>
      </c>
      <c r="N31" s="68">
        <v>1020</v>
      </c>
      <c r="O31" s="19">
        <v>1319</v>
      </c>
      <c r="P31" s="20">
        <f t="shared" si="0"/>
        <v>3314</v>
      </c>
      <c r="Q31" s="62">
        <v>633</v>
      </c>
      <c r="R31" s="68">
        <v>328</v>
      </c>
      <c r="S31" s="50"/>
      <c r="T31" s="56"/>
      <c r="U31" s="21"/>
      <c r="V31" s="50"/>
      <c r="W31" s="56"/>
      <c r="X31" s="21"/>
      <c r="Y31" s="20">
        <f t="shared" si="1"/>
        <v>961</v>
      </c>
      <c r="Z31" s="21">
        <f t="shared" si="2"/>
        <v>5000</v>
      </c>
    </row>
    <row r="32" spans="1:26" s="13" customFormat="1" ht="18.75" customHeight="1" x14ac:dyDescent="0.15">
      <c r="A32" s="12">
        <v>26</v>
      </c>
      <c r="B32" s="18" t="s">
        <v>43</v>
      </c>
      <c r="C32" s="81"/>
      <c r="D32" s="85"/>
      <c r="E32" s="50"/>
      <c r="F32" s="56"/>
      <c r="G32" s="21">
        <v>30</v>
      </c>
      <c r="H32" s="50">
        <v>150</v>
      </c>
      <c r="I32" s="56">
        <v>170</v>
      </c>
      <c r="J32" s="21">
        <v>240</v>
      </c>
      <c r="K32" s="19">
        <v>210</v>
      </c>
      <c r="L32" s="20">
        <f t="shared" si="3"/>
        <v>800</v>
      </c>
      <c r="M32" s="62">
        <v>400</v>
      </c>
      <c r="N32" s="68">
        <v>1100</v>
      </c>
      <c r="O32" s="19">
        <v>1000</v>
      </c>
      <c r="P32" s="20">
        <f t="shared" si="0"/>
        <v>2500</v>
      </c>
      <c r="Q32" s="62">
        <v>720</v>
      </c>
      <c r="R32" s="68">
        <v>180</v>
      </c>
      <c r="S32" s="50"/>
      <c r="T32" s="56"/>
      <c r="U32" s="21"/>
      <c r="V32" s="50"/>
      <c r="W32" s="56"/>
      <c r="X32" s="21"/>
      <c r="Y32" s="20">
        <f t="shared" si="1"/>
        <v>900</v>
      </c>
      <c r="Z32" s="21">
        <f t="shared" si="2"/>
        <v>4200</v>
      </c>
    </row>
    <row r="33" spans="1:26" s="13" customFormat="1" ht="18.75" customHeight="1" x14ac:dyDescent="0.15">
      <c r="A33" s="12">
        <v>27</v>
      </c>
      <c r="B33" s="18" t="s">
        <v>44</v>
      </c>
      <c r="C33" s="81"/>
      <c r="D33" s="85"/>
      <c r="E33" s="50"/>
      <c r="F33" s="56"/>
      <c r="G33" s="21"/>
      <c r="H33" s="50">
        <v>649</v>
      </c>
      <c r="I33" s="56">
        <v>1006</v>
      </c>
      <c r="J33" s="21">
        <v>2007</v>
      </c>
      <c r="K33" s="19">
        <v>2757</v>
      </c>
      <c r="L33" s="20">
        <f t="shared" si="3"/>
        <v>6419</v>
      </c>
      <c r="M33" s="62">
        <v>3820</v>
      </c>
      <c r="N33" s="68">
        <v>4007</v>
      </c>
      <c r="O33" s="19">
        <v>3623</v>
      </c>
      <c r="P33" s="20">
        <f t="shared" si="0"/>
        <v>11450</v>
      </c>
      <c r="Q33" s="62">
        <v>3195</v>
      </c>
      <c r="R33" s="68">
        <v>917</v>
      </c>
      <c r="S33" s="50">
        <v>219</v>
      </c>
      <c r="T33" s="56"/>
      <c r="U33" s="21"/>
      <c r="V33" s="50"/>
      <c r="W33" s="56"/>
      <c r="X33" s="21"/>
      <c r="Y33" s="20">
        <f t="shared" si="1"/>
        <v>4331</v>
      </c>
      <c r="Z33" s="21">
        <f t="shared" si="2"/>
        <v>22200</v>
      </c>
    </row>
    <row r="34" spans="1:26" s="13" customFormat="1" ht="18.75" customHeight="1" x14ac:dyDescent="0.15">
      <c r="A34" s="12">
        <v>28</v>
      </c>
      <c r="B34" s="18" t="s">
        <v>45</v>
      </c>
      <c r="C34" s="81"/>
      <c r="D34" s="85"/>
      <c r="E34" s="50"/>
      <c r="F34" s="56"/>
      <c r="G34" s="21"/>
      <c r="H34" s="50"/>
      <c r="I34" s="56"/>
      <c r="J34" s="21"/>
      <c r="K34" s="19">
        <v>1400</v>
      </c>
      <c r="L34" s="20">
        <f t="shared" si="3"/>
        <v>1400</v>
      </c>
      <c r="M34" s="62">
        <v>3320</v>
      </c>
      <c r="N34" s="68">
        <v>1080</v>
      </c>
      <c r="O34" s="19">
        <v>5927</v>
      </c>
      <c r="P34" s="20">
        <f>SUM(M34:O34)</f>
        <v>10327</v>
      </c>
      <c r="Q34" s="62">
        <v>1360</v>
      </c>
      <c r="R34" s="68">
        <v>413</v>
      </c>
      <c r="S34" s="50"/>
      <c r="T34" s="56"/>
      <c r="U34" s="21"/>
      <c r="V34" s="50"/>
      <c r="W34" s="56"/>
      <c r="X34" s="21"/>
      <c r="Y34" s="20">
        <f>SUM(Q34:X34)</f>
        <v>1773</v>
      </c>
      <c r="Z34" s="21">
        <f>+L34+P34+Y34</f>
        <v>13500</v>
      </c>
    </row>
    <row r="35" spans="1:26" s="13" customFormat="1" ht="18.75" customHeight="1" x14ac:dyDescent="0.15">
      <c r="A35" s="12">
        <v>29</v>
      </c>
      <c r="B35" s="97" t="s">
        <v>61</v>
      </c>
      <c r="C35" s="98"/>
      <c r="D35" s="99"/>
      <c r="E35" s="100"/>
      <c r="F35" s="101"/>
      <c r="G35" s="102"/>
      <c r="H35" s="100"/>
      <c r="I35" s="101"/>
      <c r="J35" s="102">
        <v>4272</v>
      </c>
      <c r="K35" s="103">
        <v>2440</v>
      </c>
      <c r="L35" s="104">
        <f t="shared" si="3"/>
        <v>6712</v>
      </c>
      <c r="M35" s="105">
        <v>3316</v>
      </c>
      <c r="N35" s="106">
        <v>3472</v>
      </c>
      <c r="O35" s="103"/>
      <c r="P35" s="104">
        <f>SUM(M35:O35)</f>
        <v>6788</v>
      </c>
      <c r="Q35" s="105"/>
      <c r="R35" s="106"/>
      <c r="S35" s="100"/>
      <c r="T35" s="101"/>
      <c r="U35" s="102"/>
      <c r="V35" s="100"/>
      <c r="W35" s="101"/>
      <c r="X35" s="102"/>
      <c r="Y35" s="104">
        <f>SUM(Q35:X35)</f>
        <v>0</v>
      </c>
      <c r="Z35" s="102">
        <f>+L35+P35+Y35</f>
        <v>13500</v>
      </c>
    </row>
    <row r="36" spans="1:26" s="22" customFormat="1" ht="18.75" customHeight="1" x14ac:dyDescent="0.15">
      <c r="A36" s="28"/>
      <c r="B36" s="29" t="s">
        <v>52</v>
      </c>
      <c r="C36" s="88">
        <f>SUM(C7:C35)</f>
        <v>3</v>
      </c>
      <c r="D36" s="89">
        <f>SUM(D7:D35)</f>
        <v>16</v>
      </c>
      <c r="E36" s="52">
        <f t="shared" ref="E36:K36" si="4">SUM(E7:E35)</f>
        <v>270</v>
      </c>
      <c r="F36" s="58">
        <f t="shared" si="4"/>
        <v>2382</v>
      </c>
      <c r="G36" s="32">
        <f t="shared" si="4"/>
        <v>5855</v>
      </c>
      <c r="H36" s="52">
        <f t="shared" si="4"/>
        <v>15293</v>
      </c>
      <c r="I36" s="58">
        <f t="shared" si="4"/>
        <v>22114</v>
      </c>
      <c r="J36" s="32">
        <f t="shared" si="4"/>
        <v>36651</v>
      </c>
      <c r="K36" s="30">
        <f t="shared" si="4"/>
        <v>43509</v>
      </c>
      <c r="L36" s="95">
        <f t="shared" si="3"/>
        <v>126093</v>
      </c>
      <c r="M36" s="64">
        <f>SUM(M7:M35)</f>
        <v>69616</v>
      </c>
      <c r="N36" s="70">
        <f>SUM(N7:N35)</f>
        <v>65049</v>
      </c>
      <c r="O36" s="30">
        <f>SUM(O7:O35)</f>
        <v>87885</v>
      </c>
      <c r="P36" s="31">
        <f t="shared" si="0"/>
        <v>222550</v>
      </c>
      <c r="Q36" s="64">
        <f t="shared" ref="Q36:X36" si="5">SUM(Q7:Q35)</f>
        <v>46125</v>
      </c>
      <c r="R36" s="70">
        <f t="shared" si="5"/>
        <v>14945</v>
      </c>
      <c r="S36" s="52">
        <f t="shared" si="5"/>
        <v>6587</v>
      </c>
      <c r="T36" s="58">
        <f t="shared" si="5"/>
        <v>5825</v>
      </c>
      <c r="U36" s="32">
        <f t="shared" si="5"/>
        <v>2600</v>
      </c>
      <c r="V36" s="52">
        <f t="shared" si="5"/>
        <v>0</v>
      </c>
      <c r="W36" s="58">
        <f t="shared" si="5"/>
        <v>0</v>
      </c>
      <c r="X36" s="32">
        <f t="shared" si="5"/>
        <v>0</v>
      </c>
      <c r="Y36" s="31">
        <f t="shared" si="1"/>
        <v>76082</v>
      </c>
      <c r="Z36" s="32">
        <f t="shared" si="2"/>
        <v>424725</v>
      </c>
    </row>
    <row r="37" spans="1:26" s="37" customFormat="1" ht="18.75" customHeight="1" thickBot="1" x14ac:dyDescent="0.2">
      <c r="A37" s="12"/>
      <c r="B37" s="33" t="s">
        <v>51</v>
      </c>
      <c r="C37" s="83"/>
      <c r="D37" s="87"/>
      <c r="E37" s="53"/>
      <c r="F37" s="59"/>
      <c r="G37" s="36"/>
      <c r="H37" s="53"/>
      <c r="I37" s="59"/>
      <c r="J37" s="36"/>
      <c r="K37" s="34"/>
      <c r="L37" s="26">
        <f t="shared" si="3"/>
        <v>0</v>
      </c>
      <c r="M37" s="65"/>
      <c r="N37" s="71"/>
      <c r="O37" s="34"/>
      <c r="P37" s="35">
        <f t="shared" si="0"/>
        <v>0</v>
      </c>
      <c r="Q37" s="65"/>
      <c r="R37" s="71"/>
      <c r="S37" s="53"/>
      <c r="T37" s="59"/>
      <c r="U37" s="36"/>
      <c r="V37" s="53"/>
      <c r="W37" s="59"/>
      <c r="X37" s="36"/>
      <c r="Y37" s="35">
        <f t="shared" si="1"/>
        <v>0</v>
      </c>
      <c r="Z37" s="36">
        <f t="shared" si="2"/>
        <v>0</v>
      </c>
    </row>
    <row r="38" spans="1:26" s="22" customFormat="1" ht="18.75" customHeight="1" x14ac:dyDescent="0.15">
      <c r="A38" s="28"/>
      <c r="B38" s="38" t="s">
        <v>17</v>
      </c>
      <c r="C38" s="90">
        <f>+C37+C36</f>
        <v>3</v>
      </c>
      <c r="D38" s="91">
        <f>+D37+D36</f>
        <v>16</v>
      </c>
      <c r="E38" s="54">
        <f t="shared" ref="E38:Z38" si="6">+E37+E36</f>
        <v>270</v>
      </c>
      <c r="F38" s="60">
        <f t="shared" si="6"/>
        <v>2382</v>
      </c>
      <c r="G38" s="41">
        <f t="shared" si="6"/>
        <v>5855</v>
      </c>
      <c r="H38" s="54">
        <f t="shared" si="6"/>
        <v>15293</v>
      </c>
      <c r="I38" s="60">
        <f t="shared" si="6"/>
        <v>22114</v>
      </c>
      <c r="J38" s="41">
        <f t="shared" si="6"/>
        <v>36651</v>
      </c>
      <c r="K38" s="39">
        <f t="shared" si="6"/>
        <v>43509</v>
      </c>
      <c r="L38" s="40">
        <f t="shared" si="3"/>
        <v>126093</v>
      </c>
      <c r="M38" s="66">
        <f t="shared" si="6"/>
        <v>69616</v>
      </c>
      <c r="N38" s="72">
        <f t="shared" si="6"/>
        <v>65049</v>
      </c>
      <c r="O38" s="39">
        <f t="shared" si="6"/>
        <v>87885</v>
      </c>
      <c r="P38" s="40">
        <f t="shared" si="6"/>
        <v>222550</v>
      </c>
      <c r="Q38" s="66">
        <f t="shared" si="6"/>
        <v>46125</v>
      </c>
      <c r="R38" s="72">
        <f t="shared" si="6"/>
        <v>14945</v>
      </c>
      <c r="S38" s="54">
        <f t="shared" si="6"/>
        <v>6587</v>
      </c>
      <c r="T38" s="60">
        <f t="shared" si="6"/>
        <v>5825</v>
      </c>
      <c r="U38" s="41">
        <f t="shared" si="6"/>
        <v>2600</v>
      </c>
      <c r="V38" s="54">
        <f t="shared" si="6"/>
        <v>0</v>
      </c>
      <c r="W38" s="60">
        <f t="shared" si="6"/>
        <v>0</v>
      </c>
      <c r="X38" s="41">
        <f t="shared" si="6"/>
        <v>0</v>
      </c>
      <c r="Y38" s="40">
        <f t="shared" si="6"/>
        <v>76082</v>
      </c>
      <c r="Z38" s="41">
        <f t="shared" si="6"/>
        <v>424725</v>
      </c>
    </row>
  </sheetData>
  <mergeCells count="17">
    <mergeCell ref="B4:B6"/>
    <mergeCell ref="B2:Z2"/>
    <mergeCell ref="Y3:Z3"/>
    <mergeCell ref="S5:U5"/>
    <mergeCell ref="V5:X5"/>
    <mergeCell ref="Y5:Y6"/>
    <mergeCell ref="Q4:Y4"/>
    <mergeCell ref="M5:N5"/>
    <mergeCell ref="P5:P6"/>
    <mergeCell ref="M4:P4"/>
    <mergeCell ref="Q5:R5"/>
    <mergeCell ref="E5:G5"/>
    <mergeCell ref="H5:J5"/>
    <mergeCell ref="L5:L6"/>
    <mergeCell ref="C4:L4"/>
    <mergeCell ref="C5:D5"/>
    <mergeCell ref="Z4:Z6"/>
  </mergeCells>
  <phoneticPr fontId="2"/>
  <pageMargins left="0.35433070866141736" right="0.19685039370078741" top="0.82677165354330717" bottom="0.27559055118110237" header="0.51181102362204722" footer="0.35433070866141736"/>
  <pageSetup paperSize="9" scale="80" orientation="landscape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"/>
  <dimension ref="A1:X39"/>
  <sheetViews>
    <sheetView zoomScaleNormal="100" workbookViewId="0">
      <pane xSplit="2" ySplit="6" topLeftCell="K16" activePane="bottomRight" state="frozen"/>
      <selection pane="topRight" activeCell="B1" sqref="B1"/>
      <selection pane="bottomLeft" activeCell="A6" sqref="A6"/>
      <selection pane="bottomRight" activeCell="B35" sqref="B35:X36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0" width="6.625" customWidth="1"/>
    <col min="21" max="22" width="3.62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64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>
        <v>188</v>
      </c>
      <c r="H7" s="17">
        <v>267</v>
      </c>
      <c r="I7" s="15">
        <v>509</v>
      </c>
      <c r="J7" s="16">
        <f t="shared" ref="J7:J37" si="0">SUM(C7:I7)</f>
        <v>964</v>
      </c>
      <c r="K7" s="61">
        <v>580</v>
      </c>
      <c r="L7" s="67">
        <v>256</v>
      </c>
      <c r="M7" s="15"/>
      <c r="N7" s="16">
        <f t="shared" ref="N7:N38" si="1">SUM(K7:M7)</f>
        <v>836</v>
      </c>
      <c r="O7" s="61"/>
      <c r="P7" s="67"/>
      <c r="Q7" s="49"/>
      <c r="R7" s="55"/>
      <c r="S7" s="17"/>
      <c r="T7" s="49"/>
      <c r="U7" s="55"/>
      <c r="V7" s="17"/>
      <c r="W7" s="16">
        <f t="shared" ref="W7:W38" si="2">SUM(O7:V7)</f>
        <v>0</v>
      </c>
      <c r="X7" s="17">
        <f t="shared" ref="X7:X38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200</v>
      </c>
      <c r="F8" s="50">
        <v>1400</v>
      </c>
      <c r="G8" s="56">
        <v>1000</v>
      </c>
      <c r="H8" s="21">
        <v>1500</v>
      </c>
      <c r="I8" s="19">
        <v>1900</v>
      </c>
      <c r="J8" s="20">
        <f t="shared" si="0"/>
        <v>6000</v>
      </c>
      <c r="K8" s="62">
        <v>850</v>
      </c>
      <c r="L8" s="68">
        <v>700</v>
      </c>
      <c r="M8" s="19">
        <v>450</v>
      </c>
      <c r="N8" s="20">
        <f t="shared" si="1"/>
        <v>2000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>
        <v>80</v>
      </c>
      <c r="F9" s="50">
        <v>500</v>
      </c>
      <c r="G9" s="56">
        <v>120</v>
      </c>
      <c r="H9" s="21">
        <v>300</v>
      </c>
      <c r="I9" s="19"/>
      <c r="J9" s="20">
        <f t="shared" si="0"/>
        <v>1000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1000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/>
      <c r="F10" s="50">
        <v>934</v>
      </c>
      <c r="G10" s="56">
        <v>1689</v>
      </c>
      <c r="H10" s="21">
        <v>2812</v>
      </c>
      <c r="I10" s="19">
        <v>2576</v>
      </c>
      <c r="J10" s="20">
        <f t="shared" si="0"/>
        <v>8011</v>
      </c>
      <c r="K10" s="62">
        <v>3875</v>
      </c>
      <c r="L10" s="68">
        <v>3875</v>
      </c>
      <c r="M10" s="19">
        <v>3965</v>
      </c>
      <c r="N10" s="20">
        <f t="shared" si="1"/>
        <v>11715</v>
      </c>
      <c r="O10" s="62">
        <v>2759</v>
      </c>
      <c r="P10" s="68">
        <v>115</v>
      </c>
      <c r="Q10" s="50"/>
      <c r="R10" s="56"/>
      <c r="S10" s="21"/>
      <c r="T10" s="50"/>
      <c r="U10" s="56"/>
      <c r="V10" s="21"/>
      <c r="W10" s="20">
        <f t="shared" si="2"/>
        <v>2874</v>
      </c>
      <c r="X10" s="21">
        <f t="shared" si="3"/>
        <v>22600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/>
      <c r="J11" s="20">
        <f>SUM(C11:I11)</f>
        <v>0</v>
      </c>
      <c r="K11" s="62"/>
      <c r="L11" s="68">
        <v>4100</v>
      </c>
      <c r="M11" s="19">
        <v>1600</v>
      </c>
      <c r="N11" s="20">
        <f>SUM(K11:M11)</f>
        <v>5700</v>
      </c>
      <c r="O11" s="62"/>
      <c r="P11" s="68"/>
      <c r="Q11" s="50"/>
      <c r="R11" s="56"/>
      <c r="S11" s="21"/>
      <c r="T11" s="50"/>
      <c r="U11" s="56"/>
      <c r="V11" s="21"/>
      <c r="W11" s="20">
        <f>SUM(O11:V11)</f>
        <v>0</v>
      </c>
      <c r="X11" s="21">
        <f>+J11+N11+W11</f>
        <v>5700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/>
      <c r="F12" s="50">
        <v>310</v>
      </c>
      <c r="G12" s="56">
        <v>1620</v>
      </c>
      <c r="H12" s="21">
        <v>3137</v>
      </c>
      <c r="I12" s="19">
        <v>1984</v>
      </c>
      <c r="J12" s="20">
        <f t="shared" si="0"/>
        <v>7051</v>
      </c>
      <c r="K12" s="62">
        <v>3768</v>
      </c>
      <c r="L12" s="68">
        <v>4617</v>
      </c>
      <c r="M12" s="19">
        <v>3385</v>
      </c>
      <c r="N12" s="20">
        <f t="shared" si="1"/>
        <v>11770</v>
      </c>
      <c r="O12" s="62">
        <v>479</v>
      </c>
      <c r="P12" s="68"/>
      <c r="Q12" s="50"/>
      <c r="R12" s="56"/>
      <c r="S12" s="21"/>
      <c r="T12" s="50"/>
      <c r="U12" s="56"/>
      <c r="V12" s="21"/>
      <c r="W12" s="20">
        <f t="shared" si="2"/>
        <v>479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>
        <v>117</v>
      </c>
      <c r="D13" s="56">
        <v>1248</v>
      </c>
      <c r="E13" s="21">
        <v>2997</v>
      </c>
      <c r="F13" s="50">
        <v>2951</v>
      </c>
      <c r="G13" s="56">
        <v>2812</v>
      </c>
      <c r="H13" s="21">
        <v>2515</v>
      </c>
      <c r="I13" s="19">
        <v>3999</v>
      </c>
      <c r="J13" s="20">
        <f t="shared" si="0"/>
        <v>16639</v>
      </c>
      <c r="K13" s="62">
        <v>3684</v>
      </c>
      <c r="L13" s="68">
        <v>3201</v>
      </c>
      <c r="M13" s="19">
        <v>1976</v>
      </c>
      <c r="N13" s="20">
        <f t="shared" si="1"/>
        <v>8861</v>
      </c>
      <c r="O13" s="62"/>
      <c r="P13" s="68"/>
      <c r="Q13" s="50"/>
      <c r="R13" s="56"/>
      <c r="S13" s="21"/>
      <c r="T13" s="50"/>
      <c r="U13" s="56"/>
      <c r="V13" s="21"/>
      <c r="W13" s="20">
        <f t="shared" si="2"/>
        <v>0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>
        <v>2350</v>
      </c>
      <c r="G14" s="56">
        <v>1880</v>
      </c>
      <c r="H14" s="21"/>
      <c r="I14" s="19">
        <v>2820</v>
      </c>
      <c r="J14" s="20">
        <f t="shared" si="0"/>
        <v>7050</v>
      </c>
      <c r="K14" s="62">
        <v>2150</v>
      </c>
      <c r="L14" s="68">
        <v>3210</v>
      </c>
      <c r="M14" s="19">
        <v>520</v>
      </c>
      <c r="N14" s="20">
        <f t="shared" si="1"/>
        <v>5880</v>
      </c>
      <c r="O14" s="62">
        <v>70</v>
      </c>
      <c r="P14" s="68"/>
      <c r="Q14" s="50"/>
      <c r="R14" s="56"/>
      <c r="S14" s="21"/>
      <c r="T14" s="50"/>
      <c r="U14" s="56"/>
      <c r="V14" s="21"/>
      <c r="W14" s="20">
        <f t="shared" si="2"/>
        <v>70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/>
      <c r="I15" s="19">
        <v>1356</v>
      </c>
      <c r="J15" s="20">
        <f t="shared" si="0"/>
        <v>1356</v>
      </c>
      <c r="K15" s="62">
        <v>2693</v>
      </c>
      <c r="L15" s="68">
        <v>1646</v>
      </c>
      <c r="M15" s="19">
        <v>516</v>
      </c>
      <c r="N15" s="20">
        <f t="shared" si="1"/>
        <v>4855</v>
      </c>
      <c r="O15" s="62">
        <v>1317</v>
      </c>
      <c r="P15" s="68">
        <v>472</v>
      </c>
      <c r="Q15" s="50"/>
      <c r="R15" s="56"/>
      <c r="S15" s="21"/>
      <c r="T15" s="50"/>
      <c r="U15" s="56"/>
      <c r="V15" s="21"/>
      <c r="W15" s="20">
        <f t="shared" si="2"/>
        <v>1789</v>
      </c>
      <c r="X15" s="21">
        <f t="shared" si="3"/>
        <v>8000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/>
      <c r="E16" s="21">
        <v>86</v>
      </c>
      <c r="F16" s="50">
        <v>1056</v>
      </c>
      <c r="G16" s="56">
        <v>1149</v>
      </c>
      <c r="H16" s="21">
        <v>1804</v>
      </c>
      <c r="I16" s="19">
        <v>2509</v>
      </c>
      <c r="J16" s="20">
        <f t="shared" si="0"/>
        <v>6604</v>
      </c>
      <c r="K16" s="62">
        <v>3248</v>
      </c>
      <c r="L16" s="68">
        <v>4900</v>
      </c>
      <c r="M16" s="19">
        <v>5887</v>
      </c>
      <c r="N16" s="20">
        <f t="shared" si="1"/>
        <v>14035</v>
      </c>
      <c r="O16" s="62">
        <v>3685</v>
      </c>
      <c r="P16" s="68">
        <v>676</v>
      </c>
      <c r="Q16" s="50"/>
      <c r="R16" s="56"/>
      <c r="S16" s="21"/>
      <c r="T16" s="50"/>
      <c r="U16" s="56"/>
      <c r="V16" s="21"/>
      <c r="W16" s="20">
        <f t="shared" si="2"/>
        <v>4361</v>
      </c>
      <c r="X16" s="21">
        <f t="shared" si="3"/>
        <v>25000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/>
      <c r="F17" s="50"/>
      <c r="G17" s="56"/>
      <c r="H17" s="21">
        <v>1058</v>
      </c>
      <c r="I17" s="19">
        <v>373</v>
      </c>
      <c r="J17" s="20">
        <f t="shared" si="0"/>
        <v>1431</v>
      </c>
      <c r="K17" s="62">
        <v>2769</v>
      </c>
      <c r="L17" s="68">
        <v>5130</v>
      </c>
      <c r="M17" s="19">
        <v>4803</v>
      </c>
      <c r="N17" s="20">
        <f t="shared" si="1"/>
        <v>12702</v>
      </c>
      <c r="O17" s="62">
        <v>3867</v>
      </c>
      <c r="P17" s="68"/>
      <c r="Q17" s="50"/>
      <c r="R17" s="56"/>
      <c r="S17" s="21"/>
      <c r="T17" s="50"/>
      <c r="U17" s="56"/>
      <c r="V17" s="21"/>
      <c r="W17" s="20">
        <f t="shared" si="2"/>
        <v>3867</v>
      </c>
      <c r="X17" s="21">
        <f t="shared" si="3"/>
        <v>18000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/>
      <c r="F18" s="50">
        <v>402</v>
      </c>
      <c r="G18" s="56">
        <v>616</v>
      </c>
      <c r="H18" s="21">
        <v>3495</v>
      </c>
      <c r="I18" s="19">
        <v>4045</v>
      </c>
      <c r="J18" s="20">
        <f t="shared" si="0"/>
        <v>8558</v>
      </c>
      <c r="K18" s="62">
        <v>4470</v>
      </c>
      <c r="L18" s="68">
        <v>4076</v>
      </c>
      <c r="M18" s="19">
        <v>4848</v>
      </c>
      <c r="N18" s="20">
        <f t="shared" si="1"/>
        <v>13394</v>
      </c>
      <c r="O18" s="62">
        <v>2048</v>
      </c>
      <c r="P18" s="68"/>
      <c r="Q18" s="50"/>
      <c r="R18" s="56"/>
      <c r="S18" s="21"/>
      <c r="T18" s="50"/>
      <c r="U18" s="56"/>
      <c r="V18" s="21"/>
      <c r="W18" s="20">
        <f t="shared" si="2"/>
        <v>2048</v>
      </c>
      <c r="X18" s="21">
        <f t="shared" si="3"/>
        <v>24000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>
        <v>10</v>
      </c>
      <c r="E19" s="21">
        <v>27</v>
      </c>
      <c r="F19" s="50">
        <v>283</v>
      </c>
      <c r="G19" s="56">
        <v>641</v>
      </c>
      <c r="H19" s="21">
        <v>726</v>
      </c>
      <c r="I19" s="19">
        <v>985</v>
      </c>
      <c r="J19" s="20">
        <f t="shared" si="0"/>
        <v>2672</v>
      </c>
      <c r="K19" s="62">
        <v>2778</v>
      </c>
      <c r="L19" s="68">
        <v>2588</v>
      </c>
      <c r="M19" s="19">
        <v>2500</v>
      </c>
      <c r="N19" s="20">
        <f t="shared" si="1"/>
        <v>7866</v>
      </c>
      <c r="O19" s="62">
        <v>2521</v>
      </c>
      <c r="P19" s="68">
        <v>941</v>
      </c>
      <c r="Q19" s="50"/>
      <c r="R19" s="56"/>
      <c r="S19" s="21"/>
      <c r="T19" s="50"/>
      <c r="U19" s="56"/>
      <c r="V19" s="21"/>
      <c r="W19" s="20">
        <f t="shared" si="2"/>
        <v>3462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>
        <v>139</v>
      </c>
      <c r="E20" s="21">
        <v>635</v>
      </c>
      <c r="F20" s="50">
        <v>2758</v>
      </c>
      <c r="G20" s="56">
        <v>2749</v>
      </c>
      <c r="H20" s="21">
        <v>2847</v>
      </c>
      <c r="I20" s="19">
        <v>1116</v>
      </c>
      <c r="J20" s="20">
        <f t="shared" si="0"/>
        <v>10244</v>
      </c>
      <c r="K20" s="62">
        <v>3234</v>
      </c>
      <c r="L20" s="68">
        <v>6624</v>
      </c>
      <c r="M20" s="19">
        <v>8832</v>
      </c>
      <c r="N20" s="20">
        <f t="shared" si="1"/>
        <v>18690</v>
      </c>
      <c r="O20" s="62">
        <v>4372</v>
      </c>
      <c r="P20" s="68">
        <v>5763</v>
      </c>
      <c r="Q20" s="50">
        <v>2784</v>
      </c>
      <c r="R20" s="56">
        <v>3343</v>
      </c>
      <c r="S20" s="21">
        <v>4602</v>
      </c>
      <c r="T20" s="50">
        <v>1602</v>
      </c>
      <c r="U20" s="56"/>
      <c r="V20" s="21"/>
      <c r="W20" s="20">
        <f t="shared" si="2"/>
        <v>22466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/>
      <c r="E21" s="21">
        <v>6</v>
      </c>
      <c r="F21" s="50">
        <v>6</v>
      </c>
      <c r="G21" s="56">
        <v>1487</v>
      </c>
      <c r="H21" s="21">
        <v>2038</v>
      </c>
      <c r="I21" s="19">
        <v>2613</v>
      </c>
      <c r="J21" s="20">
        <f t="shared" si="0"/>
        <v>6150</v>
      </c>
      <c r="K21" s="62">
        <v>2890</v>
      </c>
      <c r="L21" s="68">
        <v>4174</v>
      </c>
      <c r="M21" s="19">
        <v>3026</v>
      </c>
      <c r="N21" s="20">
        <f t="shared" si="1"/>
        <v>10090</v>
      </c>
      <c r="O21" s="62">
        <v>1760</v>
      </c>
      <c r="P21" s="68"/>
      <c r="Q21" s="50"/>
      <c r="R21" s="56"/>
      <c r="S21" s="21"/>
      <c r="T21" s="50"/>
      <c r="U21" s="56"/>
      <c r="V21" s="21"/>
      <c r="W21" s="20">
        <f t="shared" si="2"/>
        <v>1760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352</v>
      </c>
      <c r="G22" s="56">
        <v>298</v>
      </c>
      <c r="H22" s="21">
        <v>157</v>
      </c>
      <c r="I22" s="19">
        <v>540</v>
      </c>
      <c r="J22" s="20">
        <f t="shared" si="0"/>
        <v>1347</v>
      </c>
      <c r="K22" s="62">
        <v>433</v>
      </c>
      <c r="L22" s="68">
        <v>434</v>
      </c>
      <c r="M22" s="19">
        <v>500</v>
      </c>
      <c r="N22" s="20">
        <f t="shared" si="1"/>
        <v>1367</v>
      </c>
      <c r="O22" s="62">
        <v>86</v>
      </c>
      <c r="P22" s="68"/>
      <c r="Q22" s="50"/>
      <c r="R22" s="56"/>
      <c r="S22" s="21"/>
      <c r="T22" s="50"/>
      <c r="U22" s="56"/>
      <c r="V22" s="21"/>
      <c r="W22" s="20">
        <f t="shared" si="2"/>
        <v>86</v>
      </c>
      <c r="X22" s="21">
        <f t="shared" si="3"/>
        <v>2800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/>
      <c r="E23" s="21">
        <v>255</v>
      </c>
      <c r="F23" s="50">
        <v>526</v>
      </c>
      <c r="G23" s="56">
        <v>346</v>
      </c>
      <c r="H23" s="21">
        <v>390</v>
      </c>
      <c r="I23" s="19">
        <v>165</v>
      </c>
      <c r="J23" s="20">
        <f t="shared" si="0"/>
        <v>1682</v>
      </c>
      <c r="K23" s="62">
        <v>265</v>
      </c>
      <c r="L23" s="68">
        <v>649</v>
      </c>
      <c r="M23" s="19">
        <v>204</v>
      </c>
      <c r="N23" s="20">
        <f t="shared" si="1"/>
        <v>1118</v>
      </c>
      <c r="O23" s="62"/>
      <c r="P23" s="68"/>
      <c r="Q23" s="50"/>
      <c r="R23" s="56"/>
      <c r="S23" s="21"/>
      <c r="T23" s="50"/>
      <c r="U23" s="56"/>
      <c r="V23" s="21"/>
      <c r="W23" s="20">
        <f t="shared" si="2"/>
        <v>0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/>
      <c r="E24" s="21">
        <v>173</v>
      </c>
      <c r="F24" s="50">
        <v>1355</v>
      </c>
      <c r="G24" s="56">
        <v>909</v>
      </c>
      <c r="H24" s="21">
        <v>2197</v>
      </c>
      <c r="I24" s="19">
        <v>2196</v>
      </c>
      <c r="J24" s="20">
        <f t="shared" si="0"/>
        <v>6830</v>
      </c>
      <c r="K24" s="62">
        <v>2493</v>
      </c>
      <c r="L24" s="68">
        <v>2717</v>
      </c>
      <c r="M24" s="19">
        <v>2690</v>
      </c>
      <c r="N24" s="20">
        <f t="shared" si="1"/>
        <v>7900</v>
      </c>
      <c r="O24" s="62">
        <v>1370</v>
      </c>
      <c r="P24" s="68"/>
      <c r="Q24" s="50"/>
      <c r="R24" s="56"/>
      <c r="S24" s="21"/>
      <c r="T24" s="50"/>
      <c r="U24" s="56"/>
      <c r="V24" s="21"/>
      <c r="W24" s="20">
        <f t="shared" si="2"/>
        <v>1370</v>
      </c>
      <c r="X24" s="21">
        <f t="shared" si="3"/>
        <v>16100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/>
      <c r="E25" s="21"/>
      <c r="F25" s="50">
        <v>840</v>
      </c>
      <c r="G25" s="56">
        <v>1148</v>
      </c>
      <c r="H25" s="21">
        <v>2877</v>
      </c>
      <c r="I25" s="19">
        <v>1561</v>
      </c>
      <c r="J25" s="20">
        <f t="shared" si="0"/>
        <v>6426</v>
      </c>
      <c r="K25" s="62">
        <v>2500</v>
      </c>
      <c r="L25" s="68">
        <v>8636</v>
      </c>
      <c r="M25" s="19">
        <v>4825</v>
      </c>
      <c r="N25" s="20">
        <f t="shared" si="1"/>
        <v>15961</v>
      </c>
      <c r="O25" s="62">
        <v>2089</v>
      </c>
      <c r="P25" s="68">
        <v>979</v>
      </c>
      <c r="Q25" s="50">
        <v>245</v>
      </c>
      <c r="R25" s="56"/>
      <c r="S25" s="21"/>
      <c r="T25" s="50"/>
      <c r="U25" s="56"/>
      <c r="V25" s="21"/>
      <c r="W25" s="20">
        <f t="shared" si="2"/>
        <v>3313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/>
      <c r="L26" s="68">
        <v>3714</v>
      </c>
      <c r="M26" s="19">
        <v>3586</v>
      </c>
      <c r="N26" s="20">
        <f t="shared" si="1"/>
        <v>7300</v>
      </c>
      <c r="O26" s="62"/>
      <c r="P26" s="68"/>
      <c r="Q26" s="50"/>
      <c r="R26" s="56"/>
      <c r="S26" s="21"/>
      <c r="T26" s="50"/>
      <c r="U26" s="56"/>
      <c r="V26" s="21"/>
      <c r="W26" s="20">
        <f t="shared" si="2"/>
        <v>0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/>
      <c r="F27" s="50">
        <v>206</v>
      </c>
      <c r="G27" s="56">
        <v>503</v>
      </c>
      <c r="H27" s="21">
        <v>686</v>
      </c>
      <c r="I27" s="19">
        <v>1384</v>
      </c>
      <c r="J27" s="20">
        <f t="shared" si="0"/>
        <v>2779</v>
      </c>
      <c r="K27" s="62">
        <v>1532</v>
      </c>
      <c r="L27" s="68">
        <v>4501</v>
      </c>
      <c r="M27" s="19">
        <v>3638</v>
      </c>
      <c r="N27" s="20">
        <f t="shared" si="1"/>
        <v>9671</v>
      </c>
      <c r="O27" s="62">
        <v>1764</v>
      </c>
      <c r="P27" s="68">
        <v>386</v>
      </c>
      <c r="Q27" s="50"/>
      <c r="R27" s="56"/>
      <c r="S27" s="21"/>
      <c r="T27" s="50"/>
      <c r="U27" s="56"/>
      <c r="V27" s="21"/>
      <c r="W27" s="20">
        <f t="shared" si="2"/>
        <v>2150</v>
      </c>
      <c r="X27" s="21">
        <f t="shared" si="3"/>
        <v>14600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/>
      <c r="G28" s="56"/>
      <c r="H28" s="21"/>
      <c r="I28" s="19">
        <v>105</v>
      </c>
      <c r="J28" s="20">
        <f t="shared" si="0"/>
        <v>105</v>
      </c>
      <c r="K28" s="62">
        <v>830</v>
      </c>
      <c r="L28" s="68">
        <v>1706</v>
      </c>
      <c r="M28" s="19"/>
      <c r="N28" s="20">
        <f t="shared" si="1"/>
        <v>2536</v>
      </c>
      <c r="O28" s="62"/>
      <c r="P28" s="68"/>
      <c r="Q28" s="50"/>
      <c r="R28" s="56"/>
      <c r="S28" s="21"/>
      <c r="T28" s="50"/>
      <c r="U28" s="56"/>
      <c r="V28" s="21"/>
      <c r="W28" s="20">
        <f t="shared" si="2"/>
        <v>0</v>
      </c>
      <c r="X28" s="21">
        <f t="shared" si="3"/>
        <v>2641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/>
      <c r="E29" s="21">
        <v>715</v>
      </c>
      <c r="F29" s="50">
        <v>794</v>
      </c>
      <c r="G29" s="56">
        <v>1649</v>
      </c>
      <c r="H29" s="21">
        <v>6363</v>
      </c>
      <c r="I29" s="19">
        <v>4741</v>
      </c>
      <c r="J29" s="20">
        <f t="shared" si="0"/>
        <v>14262</v>
      </c>
      <c r="K29" s="62">
        <v>3604</v>
      </c>
      <c r="L29" s="68">
        <v>3425</v>
      </c>
      <c r="M29" s="19">
        <v>3709</v>
      </c>
      <c r="N29" s="20">
        <f t="shared" si="1"/>
        <v>10738</v>
      </c>
      <c r="O29" s="62"/>
      <c r="P29" s="68"/>
      <c r="Q29" s="50"/>
      <c r="R29" s="56"/>
      <c r="S29" s="21"/>
      <c r="T29" s="50"/>
      <c r="U29" s="56"/>
      <c r="V29" s="21"/>
      <c r="W29" s="20">
        <f t="shared" si="2"/>
        <v>0</v>
      </c>
      <c r="X29" s="21">
        <f t="shared" si="3"/>
        <v>25000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/>
      <c r="I30" s="19"/>
      <c r="J30" s="20">
        <f t="shared" si="0"/>
        <v>0</v>
      </c>
      <c r="K30" s="62"/>
      <c r="L30" s="68"/>
      <c r="M30" s="19">
        <v>1596</v>
      </c>
      <c r="N30" s="20">
        <f t="shared" si="1"/>
        <v>1596</v>
      </c>
      <c r="O30" s="62">
        <v>3504</v>
      </c>
      <c r="P30" s="68"/>
      <c r="Q30" s="50"/>
      <c r="R30" s="56"/>
      <c r="S30" s="21"/>
      <c r="T30" s="50"/>
      <c r="U30" s="56"/>
      <c r="V30" s="21"/>
      <c r="W30" s="20">
        <f t="shared" si="2"/>
        <v>3504</v>
      </c>
      <c r="X30" s="21">
        <f t="shared" si="3"/>
        <v>5100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/>
      <c r="F31" s="50">
        <v>195</v>
      </c>
      <c r="G31" s="56">
        <v>494</v>
      </c>
      <c r="H31" s="21">
        <v>3179</v>
      </c>
      <c r="I31" s="19">
        <v>1183</v>
      </c>
      <c r="J31" s="20">
        <f t="shared" si="0"/>
        <v>5051</v>
      </c>
      <c r="K31" s="62">
        <v>286</v>
      </c>
      <c r="L31" s="68">
        <v>143</v>
      </c>
      <c r="M31" s="19">
        <v>10</v>
      </c>
      <c r="N31" s="20">
        <f t="shared" si="1"/>
        <v>439</v>
      </c>
      <c r="O31" s="62">
        <v>10</v>
      </c>
      <c r="P31" s="68"/>
      <c r="Q31" s="50"/>
      <c r="R31" s="56"/>
      <c r="S31" s="21"/>
      <c r="T31" s="50"/>
      <c r="U31" s="56"/>
      <c r="V31" s="21"/>
      <c r="W31" s="20">
        <f t="shared" si="2"/>
        <v>10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/>
      <c r="F32" s="50">
        <v>459</v>
      </c>
      <c r="G32" s="56">
        <v>120</v>
      </c>
      <c r="H32" s="21">
        <v>188</v>
      </c>
      <c r="I32" s="19">
        <v>33</v>
      </c>
      <c r="J32" s="20">
        <f t="shared" si="0"/>
        <v>800</v>
      </c>
      <c r="K32" s="62">
        <v>557</v>
      </c>
      <c r="L32" s="68">
        <v>1582</v>
      </c>
      <c r="M32" s="19">
        <v>912</v>
      </c>
      <c r="N32" s="20">
        <f t="shared" si="1"/>
        <v>3051</v>
      </c>
      <c r="O32" s="62">
        <v>1000</v>
      </c>
      <c r="P32" s="68">
        <v>149</v>
      </c>
      <c r="Q32" s="50"/>
      <c r="R32" s="56"/>
      <c r="S32" s="21"/>
      <c r="T32" s="50"/>
      <c r="U32" s="56"/>
      <c r="V32" s="21"/>
      <c r="W32" s="20">
        <f t="shared" si="2"/>
        <v>1149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>
        <v>210</v>
      </c>
      <c r="F33" s="50">
        <v>520</v>
      </c>
      <c r="G33" s="56">
        <v>270</v>
      </c>
      <c r="H33" s="21">
        <v>200</v>
      </c>
      <c r="I33" s="19">
        <v>200</v>
      </c>
      <c r="J33" s="20">
        <f t="shared" si="0"/>
        <v>1400</v>
      </c>
      <c r="K33" s="62">
        <v>760</v>
      </c>
      <c r="L33" s="68">
        <v>1180</v>
      </c>
      <c r="M33" s="19">
        <v>530</v>
      </c>
      <c r="N33" s="20">
        <f t="shared" si="1"/>
        <v>2470</v>
      </c>
      <c r="O33" s="62">
        <v>240</v>
      </c>
      <c r="P33" s="68">
        <v>90</v>
      </c>
      <c r="Q33" s="50"/>
      <c r="R33" s="56"/>
      <c r="S33" s="21"/>
      <c r="T33" s="50"/>
      <c r="U33" s="56"/>
      <c r="V33" s="21"/>
      <c r="W33" s="20">
        <f t="shared" si="2"/>
        <v>330</v>
      </c>
      <c r="X33" s="21">
        <f t="shared" si="3"/>
        <v>4200</v>
      </c>
    </row>
    <row r="34" spans="1:24" s="13" customFormat="1" ht="18.75" customHeight="1" x14ac:dyDescent="0.15">
      <c r="A34" s="12">
        <v>28</v>
      </c>
      <c r="B34" s="18" t="s">
        <v>44</v>
      </c>
      <c r="C34" s="50"/>
      <c r="D34" s="56"/>
      <c r="E34" s="21">
        <v>1444</v>
      </c>
      <c r="F34" s="50">
        <v>1782</v>
      </c>
      <c r="G34" s="56">
        <v>1809</v>
      </c>
      <c r="H34" s="21">
        <v>3556</v>
      </c>
      <c r="I34" s="19">
        <v>1257</v>
      </c>
      <c r="J34" s="20">
        <f t="shared" si="0"/>
        <v>9848</v>
      </c>
      <c r="K34" s="62">
        <v>2673</v>
      </c>
      <c r="L34" s="68">
        <v>3421</v>
      </c>
      <c r="M34" s="19">
        <v>3240</v>
      </c>
      <c r="N34" s="20">
        <f t="shared" si="1"/>
        <v>9334</v>
      </c>
      <c r="O34" s="62">
        <v>2784</v>
      </c>
      <c r="P34" s="68">
        <v>234</v>
      </c>
      <c r="Q34" s="50"/>
      <c r="R34" s="56"/>
      <c r="S34" s="21"/>
      <c r="T34" s="50"/>
      <c r="U34" s="56"/>
      <c r="V34" s="21"/>
      <c r="W34" s="20">
        <f t="shared" si="2"/>
        <v>3018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>
        <v>330</v>
      </c>
      <c r="F35" s="50"/>
      <c r="G35" s="56"/>
      <c r="H35" s="21"/>
      <c r="I35" s="19">
        <v>2510</v>
      </c>
      <c r="J35" s="20">
        <f>SUM(C35:I35)</f>
        <v>2840</v>
      </c>
      <c r="K35" s="62">
        <v>1506</v>
      </c>
      <c r="L35" s="68">
        <v>2761</v>
      </c>
      <c r="M35" s="19">
        <v>4981</v>
      </c>
      <c r="N35" s="20">
        <f>SUM(K35:M35)</f>
        <v>9248</v>
      </c>
      <c r="O35" s="62">
        <v>1412</v>
      </c>
      <c r="P35" s="68"/>
      <c r="Q35" s="50"/>
      <c r="R35" s="56"/>
      <c r="S35" s="21"/>
      <c r="T35" s="50"/>
      <c r="U35" s="56"/>
      <c r="V35" s="21"/>
      <c r="W35" s="20">
        <f>SUM(O35:V35)</f>
        <v>1412</v>
      </c>
      <c r="X35" s="21">
        <f>+J35+N35+W35</f>
        <v>13500</v>
      </c>
    </row>
    <row r="36" spans="1:24" s="13" customFormat="1" ht="18.75" customHeight="1" x14ac:dyDescent="0.15">
      <c r="A36" s="12">
        <v>30</v>
      </c>
      <c r="B36" s="97" t="s">
        <v>61</v>
      </c>
      <c r="C36" s="100"/>
      <c r="D36" s="101"/>
      <c r="E36" s="102"/>
      <c r="F36" s="100"/>
      <c r="G36" s="101">
        <v>1052</v>
      </c>
      <c r="H36" s="102">
        <v>5353</v>
      </c>
      <c r="I36" s="103">
        <v>1630</v>
      </c>
      <c r="J36" s="104">
        <f>SUM(C36:I36)</f>
        <v>8035</v>
      </c>
      <c r="K36" s="105">
        <v>5465</v>
      </c>
      <c r="L36" s="106"/>
      <c r="M36" s="103"/>
      <c r="N36" s="104">
        <f>SUM(K36:M36)</f>
        <v>5465</v>
      </c>
      <c r="O36" s="105"/>
      <c r="P36" s="106"/>
      <c r="Q36" s="100"/>
      <c r="R36" s="101"/>
      <c r="S36" s="102"/>
      <c r="T36" s="100"/>
      <c r="U36" s="101"/>
      <c r="V36" s="102"/>
      <c r="W36" s="104">
        <f>SUM(O36:V36)</f>
        <v>0</v>
      </c>
      <c r="X36" s="102">
        <f>+J36+N36+W36</f>
        <v>13500</v>
      </c>
    </row>
    <row r="37" spans="1:24" s="22" customFormat="1" ht="18.75" customHeight="1" x14ac:dyDescent="0.15">
      <c r="A37" s="28"/>
      <c r="B37" s="29" t="s">
        <v>52</v>
      </c>
      <c r="C37" s="52">
        <f t="shared" ref="C37:I37" si="4">SUM(C7:C36)</f>
        <v>117</v>
      </c>
      <c r="D37" s="58">
        <f t="shared" si="4"/>
        <v>1397</v>
      </c>
      <c r="E37" s="32">
        <f t="shared" si="4"/>
        <v>7158</v>
      </c>
      <c r="F37" s="52">
        <f t="shared" si="4"/>
        <v>19979</v>
      </c>
      <c r="G37" s="58">
        <f t="shared" si="4"/>
        <v>24549</v>
      </c>
      <c r="H37" s="32">
        <f t="shared" si="4"/>
        <v>47645</v>
      </c>
      <c r="I37" s="30">
        <f t="shared" si="4"/>
        <v>44290</v>
      </c>
      <c r="J37" s="31">
        <f t="shared" si="0"/>
        <v>145135</v>
      </c>
      <c r="K37" s="64">
        <f>SUM(K7:K36)</f>
        <v>59893</v>
      </c>
      <c r="L37" s="70">
        <f>SUM(L7:L36)</f>
        <v>83966</v>
      </c>
      <c r="M37" s="30">
        <f>SUM(M7:M36)</f>
        <v>72729</v>
      </c>
      <c r="N37" s="31">
        <f t="shared" si="1"/>
        <v>216588</v>
      </c>
      <c r="O37" s="64">
        <f t="shared" ref="O37:V37" si="5">SUM(O7:O36)</f>
        <v>37137</v>
      </c>
      <c r="P37" s="70">
        <f t="shared" si="5"/>
        <v>9805</v>
      </c>
      <c r="Q37" s="52">
        <f t="shared" si="5"/>
        <v>3029</v>
      </c>
      <c r="R37" s="58">
        <f t="shared" si="5"/>
        <v>3343</v>
      </c>
      <c r="S37" s="32">
        <f t="shared" si="5"/>
        <v>4602</v>
      </c>
      <c r="T37" s="52">
        <f t="shared" si="5"/>
        <v>1602</v>
      </c>
      <c r="U37" s="58">
        <f t="shared" si="5"/>
        <v>0</v>
      </c>
      <c r="V37" s="32">
        <f t="shared" si="5"/>
        <v>0</v>
      </c>
      <c r="W37" s="31">
        <f t="shared" si="2"/>
        <v>59518</v>
      </c>
      <c r="X37" s="32">
        <f t="shared" si="3"/>
        <v>421241</v>
      </c>
    </row>
    <row r="38" spans="1:24" s="37" customFormat="1" ht="18.75" customHeight="1" thickBot="1" x14ac:dyDescent="0.2">
      <c r="A38" s="12"/>
      <c r="B38" s="33" t="s">
        <v>51</v>
      </c>
      <c r="C38" s="53"/>
      <c r="D38" s="59"/>
      <c r="E38" s="36"/>
      <c r="F38" s="53"/>
      <c r="G38" s="59"/>
      <c r="H38" s="36"/>
      <c r="I38" s="34"/>
      <c r="J38" s="35">
        <f>SUM(E38:I38)</f>
        <v>0</v>
      </c>
      <c r="K38" s="65"/>
      <c r="L38" s="71"/>
      <c r="M38" s="34"/>
      <c r="N38" s="35">
        <f t="shared" si="1"/>
        <v>0</v>
      </c>
      <c r="O38" s="65"/>
      <c r="P38" s="71"/>
      <c r="Q38" s="53"/>
      <c r="R38" s="59"/>
      <c r="S38" s="36"/>
      <c r="T38" s="53"/>
      <c r="U38" s="59"/>
      <c r="V38" s="36"/>
      <c r="W38" s="35">
        <f t="shared" si="2"/>
        <v>0</v>
      </c>
      <c r="X38" s="36">
        <f t="shared" si="3"/>
        <v>0</v>
      </c>
    </row>
    <row r="39" spans="1:24" s="22" customFormat="1" ht="18.75" customHeight="1" x14ac:dyDescent="0.15">
      <c r="A39" s="28"/>
      <c r="B39" s="38" t="s">
        <v>17</v>
      </c>
      <c r="C39" s="54">
        <f t="shared" ref="C39:X39" si="6">+C38+C37</f>
        <v>117</v>
      </c>
      <c r="D39" s="60">
        <f t="shared" si="6"/>
        <v>1397</v>
      </c>
      <c r="E39" s="41">
        <f t="shared" si="6"/>
        <v>7158</v>
      </c>
      <c r="F39" s="54">
        <f t="shared" si="6"/>
        <v>19979</v>
      </c>
      <c r="G39" s="60">
        <f t="shared" si="6"/>
        <v>24549</v>
      </c>
      <c r="H39" s="41">
        <f t="shared" si="6"/>
        <v>47645</v>
      </c>
      <c r="I39" s="39">
        <f t="shared" si="6"/>
        <v>44290</v>
      </c>
      <c r="J39" s="40">
        <f t="shared" si="6"/>
        <v>145135</v>
      </c>
      <c r="K39" s="66">
        <f t="shared" si="6"/>
        <v>59893</v>
      </c>
      <c r="L39" s="72">
        <f t="shared" si="6"/>
        <v>83966</v>
      </c>
      <c r="M39" s="39">
        <f t="shared" si="6"/>
        <v>72729</v>
      </c>
      <c r="N39" s="40">
        <f t="shared" si="6"/>
        <v>216588</v>
      </c>
      <c r="O39" s="66">
        <f t="shared" si="6"/>
        <v>37137</v>
      </c>
      <c r="P39" s="72">
        <f t="shared" si="6"/>
        <v>9805</v>
      </c>
      <c r="Q39" s="54">
        <f t="shared" si="6"/>
        <v>3029</v>
      </c>
      <c r="R39" s="60">
        <f t="shared" si="6"/>
        <v>3343</v>
      </c>
      <c r="S39" s="41">
        <f t="shared" si="6"/>
        <v>4602</v>
      </c>
      <c r="T39" s="54">
        <f t="shared" si="6"/>
        <v>1602</v>
      </c>
      <c r="U39" s="60">
        <f t="shared" si="6"/>
        <v>0</v>
      </c>
      <c r="V39" s="41">
        <f t="shared" si="6"/>
        <v>0</v>
      </c>
      <c r="W39" s="40">
        <f t="shared" si="6"/>
        <v>59518</v>
      </c>
      <c r="X39" s="41">
        <f t="shared" si="6"/>
        <v>421241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62992125984251968" bottom="0.27559055118110237" header="0.51181102362204722" footer="0.35433070866141736"/>
  <pageSetup paperSize="9" scale="8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DEAF-7BF0-4AFD-A337-7A3C96D94CD0}">
  <dimension ref="A1:V21"/>
  <sheetViews>
    <sheetView workbookViewId="0">
      <selection sqref="A1:XFD1048576"/>
    </sheetView>
  </sheetViews>
  <sheetFormatPr defaultRowHeight="13.5" x14ac:dyDescent="0.15"/>
  <cols>
    <col min="1" max="1" width="10.875" style="123" customWidth="1"/>
    <col min="2" max="8" width="7.125" customWidth="1"/>
    <col min="9" max="9" width="8.625" customWidth="1"/>
    <col min="10" max="10" width="7.125" customWidth="1"/>
    <col min="11" max="11" width="7" customWidth="1"/>
    <col min="12" max="12" width="6" customWidth="1"/>
    <col min="13" max="13" width="7.625" customWidth="1"/>
    <col min="14" max="19" width="4.6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223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483"/>
      <c r="C7" s="484"/>
      <c r="D7" s="485">
        <v>96.9</v>
      </c>
      <c r="E7" s="483"/>
      <c r="F7" s="484">
        <v>1.9</v>
      </c>
      <c r="G7" s="485">
        <v>14.3</v>
      </c>
      <c r="H7" s="486">
        <v>5.7</v>
      </c>
      <c r="I7" s="487">
        <f t="shared" ref="I7:I19" si="0">SUM(B7:H7)</f>
        <v>118.80000000000001</v>
      </c>
      <c r="J7" s="488"/>
      <c r="K7" s="489"/>
      <c r="L7" s="486"/>
      <c r="M7" s="487">
        <f t="shared" ref="M7:M19" si="1">SUM(J7:L7)</f>
        <v>0</v>
      </c>
      <c r="N7" s="488"/>
      <c r="O7" s="489"/>
      <c r="P7" s="483"/>
      <c r="Q7" s="484"/>
      <c r="R7" s="485"/>
      <c r="S7" s="483"/>
      <c r="T7" s="487">
        <f t="shared" ref="T7:T19" si="2">SUM(N7:S7)</f>
        <v>0</v>
      </c>
      <c r="U7" s="485">
        <f t="shared" ref="U7:U19" si="3">+I7+M7+T7</f>
        <v>118.80000000000001</v>
      </c>
      <c r="V7" s="175"/>
    </row>
    <row r="8" spans="1:22" s="158" customFormat="1" ht="23.25" customHeight="1" x14ac:dyDescent="0.15">
      <c r="A8" s="269" t="s">
        <v>102</v>
      </c>
      <c r="B8" s="490"/>
      <c r="C8" s="491"/>
      <c r="D8" s="492">
        <v>97</v>
      </c>
      <c r="E8" s="490">
        <v>4</v>
      </c>
      <c r="F8" s="491"/>
      <c r="G8" s="492"/>
      <c r="H8" s="493"/>
      <c r="I8" s="494">
        <f t="shared" si="0"/>
        <v>101</v>
      </c>
      <c r="J8" s="495"/>
      <c r="K8" s="496"/>
      <c r="L8" s="493"/>
      <c r="M8" s="494">
        <f t="shared" si="1"/>
        <v>0</v>
      </c>
      <c r="N8" s="495"/>
      <c r="O8" s="496"/>
      <c r="P8" s="490"/>
      <c r="Q8" s="491"/>
      <c r="R8" s="492"/>
      <c r="S8" s="490"/>
      <c r="T8" s="494">
        <f t="shared" si="2"/>
        <v>0</v>
      </c>
      <c r="U8" s="492">
        <f t="shared" si="3"/>
        <v>101</v>
      </c>
      <c r="V8" s="175"/>
    </row>
    <row r="9" spans="1:22" s="158" customFormat="1" ht="23.25" customHeight="1" x14ac:dyDescent="0.15">
      <c r="A9" s="269" t="s">
        <v>103</v>
      </c>
      <c r="B9" s="490"/>
      <c r="C9" s="491"/>
      <c r="D9" s="492"/>
      <c r="E9" s="490"/>
      <c r="F9" s="491"/>
      <c r="G9" s="492"/>
      <c r="H9" s="493"/>
      <c r="I9" s="494">
        <f t="shared" si="0"/>
        <v>0</v>
      </c>
      <c r="J9" s="495"/>
      <c r="K9" s="496"/>
      <c r="L9" s="493"/>
      <c r="M9" s="494">
        <f t="shared" si="1"/>
        <v>0</v>
      </c>
      <c r="N9" s="495"/>
      <c r="O9" s="496"/>
      <c r="P9" s="490"/>
      <c r="Q9" s="491"/>
      <c r="R9" s="492"/>
      <c r="S9" s="490"/>
      <c r="T9" s="494">
        <f t="shared" si="2"/>
        <v>0</v>
      </c>
      <c r="U9" s="492">
        <f t="shared" si="3"/>
        <v>0</v>
      </c>
      <c r="V9" s="175"/>
    </row>
    <row r="10" spans="1:22" s="158" customFormat="1" ht="23.25" customHeight="1" x14ac:dyDescent="0.15">
      <c r="A10" s="269" t="s">
        <v>104</v>
      </c>
      <c r="B10" s="490"/>
      <c r="C10" s="491"/>
      <c r="D10" s="492"/>
      <c r="E10" s="490"/>
      <c r="F10" s="491"/>
      <c r="G10" s="492"/>
      <c r="H10" s="493"/>
      <c r="I10" s="494">
        <f t="shared" si="0"/>
        <v>0</v>
      </c>
      <c r="J10" s="495"/>
      <c r="K10" s="496"/>
      <c r="L10" s="493"/>
      <c r="M10" s="494">
        <f t="shared" si="1"/>
        <v>0</v>
      </c>
      <c r="N10" s="495"/>
      <c r="O10" s="496"/>
      <c r="P10" s="490"/>
      <c r="Q10" s="491"/>
      <c r="R10" s="492"/>
      <c r="S10" s="490"/>
      <c r="T10" s="494">
        <f t="shared" si="2"/>
        <v>0</v>
      </c>
      <c r="U10" s="492">
        <f t="shared" si="3"/>
        <v>0</v>
      </c>
      <c r="V10" s="175"/>
    </row>
    <row r="11" spans="1:22" s="158" customFormat="1" ht="23.25" customHeight="1" x14ac:dyDescent="0.15">
      <c r="A11" s="269" t="s">
        <v>105</v>
      </c>
      <c r="B11" s="490"/>
      <c r="C11" s="491"/>
      <c r="D11" s="492"/>
      <c r="E11" s="490"/>
      <c r="F11" s="491"/>
      <c r="G11" s="492"/>
      <c r="H11" s="493"/>
      <c r="I11" s="494">
        <f t="shared" si="0"/>
        <v>0</v>
      </c>
      <c r="J11" s="495"/>
      <c r="K11" s="496"/>
      <c r="L11" s="493"/>
      <c r="M11" s="494">
        <f t="shared" si="1"/>
        <v>0</v>
      </c>
      <c r="N11" s="495"/>
      <c r="O11" s="496"/>
      <c r="P11" s="490"/>
      <c r="Q11" s="491"/>
      <c r="R11" s="492"/>
      <c r="S11" s="490"/>
      <c r="T11" s="494">
        <f t="shared" si="2"/>
        <v>0</v>
      </c>
      <c r="U11" s="492">
        <f t="shared" si="3"/>
        <v>0</v>
      </c>
      <c r="V11" s="175"/>
    </row>
    <row r="12" spans="1:22" s="158" customFormat="1" ht="23.25" customHeight="1" x14ac:dyDescent="0.15">
      <c r="A12" s="269" t="s">
        <v>106</v>
      </c>
      <c r="B12" s="490"/>
      <c r="C12" s="491"/>
      <c r="D12" s="492"/>
      <c r="E12" s="490"/>
      <c r="F12" s="491"/>
      <c r="G12" s="492"/>
      <c r="H12" s="493"/>
      <c r="I12" s="494">
        <f t="shared" si="0"/>
        <v>0</v>
      </c>
      <c r="J12" s="495"/>
      <c r="K12" s="496"/>
      <c r="L12" s="493"/>
      <c r="M12" s="494">
        <f t="shared" si="1"/>
        <v>0</v>
      </c>
      <c r="N12" s="495"/>
      <c r="O12" s="496"/>
      <c r="P12" s="490"/>
      <c r="Q12" s="491"/>
      <c r="R12" s="492"/>
      <c r="S12" s="490"/>
      <c r="T12" s="494">
        <f t="shared" si="2"/>
        <v>0</v>
      </c>
      <c r="U12" s="492">
        <f t="shared" si="3"/>
        <v>0</v>
      </c>
      <c r="V12" s="175"/>
    </row>
    <row r="13" spans="1:22" s="158" customFormat="1" ht="23.25" customHeight="1" x14ac:dyDescent="0.15">
      <c r="A13" s="269" t="s">
        <v>107</v>
      </c>
      <c r="B13" s="490"/>
      <c r="C13" s="491"/>
      <c r="D13" s="492"/>
      <c r="E13" s="490"/>
      <c r="F13" s="491"/>
      <c r="G13" s="492"/>
      <c r="H13" s="493"/>
      <c r="I13" s="494">
        <f t="shared" si="0"/>
        <v>0</v>
      </c>
      <c r="J13" s="495"/>
      <c r="K13" s="496"/>
      <c r="L13" s="493"/>
      <c r="M13" s="494">
        <f t="shared" si="1"/>
        <v>0</v>
      </c>
      <c r="N13" s="495"/>
      <c r="O13" s="496"/>
      <c r="P13" s="490"/>
      <c r="Q13" s="491"/>
      <c r="R13" s="492"/>
      <c r="S13" s="490"/>
      <c r="T13" s="494">
        <f t="shared" si="2"/>
        <v>0</v>
      </c>
      <c r="U13" s="492">
        <f t="shared" si="3"/>
        <v>0</v>
      </c>
      <c r="V13" s="175"/>
    </row>
    <row r="14" spans="1:22" s="158" customFormat="1" ht="23.25" customHeight="1" x14ac:dyDescent="0.15">
      <c r="A14" s="269" t="s">
        <v>108</v>
      </c>
      <c r="B14" s="497"/>
      <c r="C14" s="498"/>
      <c r="D14" s="499"/>
      <c r="E14" s="497"/>
      <c r="F14" s="498"/>
      <c r="G14" s="499"/>
      <c r="H14" s="500"/>
      <c r="I14" s="501">
        <f t="shared" si="0"/>
        <v>0</v>
      </c>
      <c r="J14" s="502"/>
      <c r="K14" s="503"/>
      <c r="L14" s="500"/>
      <c r="M14" s="501">
        <f t="shared" si="1"/>
        <v>0</v>
      </c>
      <c r="N14" s="502"/>
      <c r="O14" s="503"/>
      <c r="P14" s="497"/>
      <c r="Q14" s="498"/>
      <c r="R14" s="499"/>
      <c r="S14" s="497"/>
      <c r="T14" s="501">
        <f t="shared" si="2"/>
        <v>0</v>
      </c>
      <c r="U14" s="499">
        <f t="shared" si="3"/>
        <v>0</v>
      </c>
      <c r="V14" s="175"/>
    </row>
    <row r="15" spans="1:22" s="158" customFormat="1" ht="23.25" customHeight="1" x14ac:dyDescent="0.15">
      <c r="A15" s="269" t="s">
        <v>109</v>
      </c>
      <c r="B15" s="490"/>
      <c r="C15" s="491"/>
      <c r="D15" s="492"/>
      <c r="E15" s="490"/>
      <c r="F15" s="491"/>
      <c r="G15" s="492"/>
      <c r="H15" s="493"/>
      <c r="I15" s="494">
        <f t="shared" si="0"/>
        <v>0</v>
      </c>
      <c r="J15" s="495"/>
      <c r="K15" s="496"/>
      <c r="L15" s="493"/>
      <c r="M15" s="494">
        <f t="shared" si="1"/>
        <v>0</v>
      </c>
      <c r="N15" s="495"/>
      <c r="O15" s="496"/>
      <c r="P15" s="490"/>
      <c r="Q15" s="491"/>
      <c r="R15" s="492"/>
      <c r="S15" s="490"/>
      <c r="T15" s="494">
        <f t="shared" si="2"/>
        <v>0</v>
      </c>
      <c r="U15" s="492">
        <f t="shared" si="3"/>
        <v>0</v>
      </c>
      <c r="V15" s="175"/>
    </row>
    <row r="16" spans="1:22" s="158" customFormat="1" ht="23.25" hidden="1" customHeight="1" x14ac:dyDescent="0.15">
      <c r="A16" s="269" t="s">
        <v>110</v>
      </c>
      <c r="B16" s="490"/>
      <c r="C16" s="491"/>
      <c r="D16" s="492"/>
      <c r="E16" s="490"/>
      <c r="F16" s="491"/>
      <c r="G16" s="492"/>
      <c r="H16" s="493"/>
      <c r="I16" s="494">
        <f t="shared" si="0"/>
        <v>0</v>
      </c>
      <c r="J16" s="495"/>
      <c r="K16" s="496"/>
      <c r="L16" s="493"/>
      <c r="M16" s="494">
        <f t="shared" si="1"/>
        <v>0</v>
      </c>
      <c r="N16" s="495"/>
      <c r="O16" s="496"/>
      <c r="P16" s="490"/>
      <c r="Q16" s="491"/>
      <c r="R16" s="492"/>
      <c r="S16" s="490"/>
      <c r="T16" s="494">
        <f t="shared" si="2"/>
        <v>0</v>
      </c>
      <c r="U16" s="492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490"/>
      <c r="C17" s="491"/>
      <c r="D17" s="492"/>
      <c r="E17" s="490"/>
      <c r="F17" s="491"/>
      <c r="G17" s="492"/>
      <c r="H17" s="493"/>
      <c r="I17" s="494">
        <f t="shared" si="0"/>
        <v>0</v>
      </c>
      <c r="J17" s="495"/>
      <c r="K17" s="496"/>
      <c r="L17" s="493"/>
      <c r="M17" s="494">
        <f t="shared" si="1"/>
        <v>0</v>
      </c>
      <c r="N17" s="495"/>
      <c r="O17" s="496"/>
      <c r="P17" s="490"/>
      <c r="Q17" s="491"/>
      <c r="R17" s="492"/>
      <c r="S17" s="490"/>
      <c r="T17" s="494">
        <f t="shared" si="2"/>
        <v>0</v>
      </c>
      <c r="U17" s="492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490"/>
      <c r="C18" s="491"/>
      <c r="D18" s="492"/>
      <c r="E18" s="490"/>
      <c r="F18" s="491"/>
      <c r="G18" s="492"/>
      <c r="H18" s="493"/>
      <c r="I18" s="494">
        <f t="shared" si="0"/>
        <v>0</v>
      </c>
      <c r="J18" s="495"/>
      <c r="K18" s="496"/>
      <c r="L18" s="493"/>
      <c r="M18" s="494">
        <f t="shared" si="1"/>
        <v>0</v>
      </c>
      <c r="N18" s="495"/>
      <c r="O18" s="496"/>
      <c r="P18" s="490"/>
      <c r="Q18" s="491"/>
      <c r="R18" s="492"/>
      <c r="S18" s="490"/>
      <c r="T18" s="494">
        <f t="shared" si="2"/>
        <v>0</v>
      </c>
      <c r="U18" s="492">
        <f t="shared" si="3"/>
        <v>0</v>
      </c>
      <c r="V18" s="175"/>
    </row>
    <row r="19" spans="1:22" s="193" customFormat="1" ht="23.25" customHeight="1" thickBot="1" x14ac:dyDescent="0.2">
      <c r="A19" s="270" t="s">
        <v>113</v>
      </c>
      <c r="B19" s="490"/>
      <c r="C19" s="491"/>
      <c r="D19" s="492">
        <v>193.9</v>
      </c>
      <c r="E19" s="490"/>
      <c r="F19" s="491"/>
      <c r="G19" s="492"/>
      <c r="H19" s="493">
        <v>11.3</v>
      </c>
      <c r="I19" s="494">
        <f t="shared" si="0"/>
        <v>205.20000000000002</v>
      </c>
      <c r="J19" s="495">
        <v>24.7</v>
      </c>
      <c r="K19" s="496">
        <v>13.3</v>
      </c>
      <c r="L19" s="493"/>
      <c r="M19" s="494">
        <f t="shared" si="1"/>
        <v>38</v>
      </c>
      <c r="N19" s="495"/>
      <c r="O19" s="496"/>
      <c r="P19" s="490"/>
      <c r="Q19" s="491"/>
      <c r="R19" s="492"/>
      <c r="S19" s="490"/>
      <c r="T19" s="494">
        <f t="shared" si="2"/>
        <v>0</v>
      </c>
      <c r="U19" s="492">
        <f t="shared" si="3"/>
        <v>243.20000000000002</v>
      </c>
      <c r="V19" s="175"/>
    </row>
    <row r="20" spans="1:22" s="193" customFormat="1" ht="23.25" customHeight="1" x14ac:dyDescent="0.15">
      <c r="A20" s="126" t="s">
        <v>94</v>
      </c>
      <c r="B20" s="504">
        <f>SUM(B7:B19)</f>
        <v>0</v>
      </c>
      <c r="C20" s="505">
        <f t="shared" ref="C20:U20" si="4">SUM(C7:C19)</f>
        <v>0</v>
      </c>
      <c r="D20" s="506">
        <f t="shared" si="4"/>
        <v>387.8</v>
      </c>
      <c r="E20" s="504">
        <f t="shared" si="4"/>
        <v>4</v>
      </c>
      <c r="F20" s="505">
        <f t="shared" si="4"/>
        <v>1.9</v>
      </c>
      <c r="G20" s="506">
        <f t="shared" si="4"/>
        <v>14.3</v>
      </c>
      <c r="H20" s="507">
        <f t="shared" si="4"/>
        <v>17</v>
      </c>
      <c r="I20" s="508">
        <f t="shared" si="4"/>
        <v>425</v>
      </c>
      <c r="J20" s="509">
        <f t="shared" si="4"/>
        <v>24.7</v>
      </c>
      <c r="K20" s="510">
        <f t="shared" si="4"/>
        <v>13.3</v>
      </c>
      <c r="L20" s="507">
        <f t="shared" si="4"/>
        <v>0</v>
      </c>
      <c r="M20" s="508">
        <f t="shared" si="4"/>
        <v>38</v>
      </c>
      <c r="N20" s="509">
        <f t="shared" si="4"/>
        <v>0</v>
      </c>
      <c r="O20" s="510">
        <f t="shared" si="4"/>
        <v>0</v>
      </c>
      <c r="P20" s="504">
        <f t="shared" si="4"/>
        <v>0</v>
      </c>
      <c r="Q20" s="505">
        <f t="shared" si="4"/>
        <v>0</v>
      </c>
      <c r="R20" s="506">
        <f t="shared" si="4"/>
        <v>0</v>
      </c>
      <c r="S20" s="511">
        <f t="shared" si="4"/>
        <v>0</v>
      </c>
      <c r="T20" s="508">
        <f t="shared" si="4"/>
        <v>0</v>
      </c>
      <c r="U20" s="506">
        <f t="shared" si="4"/>
        <v>463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8"/>
  <dimension ref="A1:X39"/>
  <sheetViews>
    <sheetView zoomScaleNormal="100" workbookViewId="0">
      <pane xSplit="2" ySplit="6" topLeftCell="H14" activePane="bottomRight" state="frozen"/>
      <selection pane="topRight" activeCell="B1" sqref="B1"/>
      <selection pane="bottomLeft" activeCell="A6" sqref="A6"/>
      <selection pane="bottomRight" activeCell="B35" sqref="B35:X36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66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>
        <v>259</v>
      </c>
      <c r="H7" s="17">
        <v>166</v>
      </c>
      <c r="I7" s="15">
        <v>127</v>
      </c>
      <c r="J7" s="16">
        <f t="shared" ref="J7:J37" si="0">SUM(C7:I7)</f>
        <v>552</v>
      </c>
      <c r="K7" s="61">
        <v>387</v>
      </c>
      <c r="L7" s="67">
        <v>708</v>
      </c>
      <c r="M7" s="15">
        <v>153</v>
      </c>
      <c r="N7" s="16">
        <f t="shared" ref="N7:N38" si="1">SUM(K7:M7)</f>
        <v>1248</v>
      </c>
      <c r="O7" s="61"/>
      <c r="P7" s="67"/>
      <c r="Q7" s="49"/>
      <c r="R7" s="55"/>
      <c r="S7" s="17"/>
      <c r="T7" s="49"/>
      <c r="U7" s="55"/>
      <c r="V7" s="17"/>
      <c r="W7" s="16">
        <f t="shared" ref="W7:W38" si="2">SUM(O7:V7)</f>
        <v>0</v>
      </c>
      <c r="X7" s="17">
        <f t="shared" ref="X7:X38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480</v>
      </c>
      <c r="F8" s="50">
        <v>770</v>
      </c>
      <c r="G8" s="56">
        <v>1400</v>
      </c>
      <c r="H8" s="21">
        <v>1800</v>
      </c>
      <c r="I8" s="19">
        <v>1350</v>
      </c>
      <c r="J8" s="20">
        <f t="shared" si="0"/>
        <v>5800</v>
      </c>
      <c r="K8" s="62">
        <v>1270</v>
      </c>
      <c r="L8" s="68">
        <v>500</v>
      </c>
      <c r="M8" s="19">
        <v>430</v>
      </c>
      <c r="N8" s="20">
        <f t="shared" si="1"/>
        <v>2200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>
        <v>60</v>
      </c>
      <c r="G9" s="56">
        <v>580</v>
      </c>
      <c r="H9" s="21">
        <v>360</v>
      </c>
      <c r="I9" s="19"/>
      <c r="J9" s="20">
        <f t="shared" si="0"/>
        <v>1000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1000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/>
      <c r="F10" s="50">
        <v>244</v>
      </c>
      <c r="G10" s="56">
        <v>1082</v>
      </c>
      <c r="H10" s="21">
        <v>2334</v>
      </c>
      <c r="I10" s="19">
        <v>3305</v>
      </c>
      <c r="J10" s="20">
        <f t="shared" si="0"/>
        <v>6965</v>
      </c>
      <c r="K10" s="62">
        <v>3790</v>
      </c>
      <c r="L10" s="68">
        <v>3994</v>
      </c>
      <c r="M10" s="19">
        <v>3593</v>
      </c>
      <c r="N10" s="20">
        <f t="shared" si="1"/>
        <v>11377</v>
      </c>
      <c r="O10" s="62">
        <v>3826</v>
      </c>
      <c r="P10" s="68">
        <v>432</v>
      </c>
      <c r="Q10" s="50"/>
      <c r="R10" s="56"/>
      <c r="S10" s="21"/>
      <c r="T10" s="50"/>
      <c r="U10" s="56"/>
      <c r="V10" s="21"/>
      <c r="W10" s="20">
        <f t="shared" si="2"/>
        <v>4258</v>
      </c>
      <c r="X10" s="21">
        <f t="shared" si="3"/>
        <v>22600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>
        <v>1350</v>
      </c>
      <c r="I11" s="19">
        <v>1500</v>
      </c>
      <c r="J11" s="20">
        <f t="shared" si="0"/>
        <v>2850</v>
      </c>
      <c r="K11" s="62"/>
      <c r="L11" s="68">
        <v>2000</v>
      </c>
      <c r="M11" s="19">
        <v>850</v>
      </c>
      <c r="N11" s="20">
        <f t="shared" si="1"/>
        <v>2850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5700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/>
      <c r="F12" s="50">
        <v>1233</v>
      </c>
      <c r="G12" s="56">
        <v>2447</v>
      </c>
      <c r="H12" s="21">
        <v>3091</v>
      </c>
      <c r="I12" s="19">
        <v>3139</v>
      </c>
      <c r="J12" s="20">
        <f t="shared" si="0"/>
        <v>9910</v>
      </c>
      <c r="K12" s="62">
        <v>3040</v>
      </c>
      <c r="L12" s="68">
        <v>3033</v>
      </c>
      <c r="M12" s="19">
        <v>3314</v>
      </c>
      <c r="N12" s="20">
        <f t="shared" si="1"/>
        <v>9387</v>
      </c>
      <c r="O12" s="62">
        <v>3</v>
      </c>
      <c r="P12" s="68"/>
      <c r="Q12" s="50"/>
      <c r="R12" s="56"/>
      <c r="S12" s="21"/>
      <c r="T12" s="50"/>
      <c r="U12" s="56"/>
      <c r="V12" s="21"/>
      <c r="W12" s="20">
        <f t="shared" si="2"/>
        <v>3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/>
      <c r="D13" s="56">
        <v>447</v>
      </c>
      <c r="E13" s="21">
        <v>3444</v>
      </c>
      <c r="F13" s="50">
        <v>2980</v>
      </c>
      <c r="G13" s="56">
        <v>2980</v>
      </c>
      <c r="H13" s="21">
        <v>2980</v>
      </c>
      <c r="I13" s="19">
        <v>2980</v>
      </c>
      <c r="J13" s="20">
        <f t="shared" si="0"/>
        <v>15811</v>
      </c>
      <c r="K13" s="62">
        <v>2974</v>
      </c>
      <c r="L13" s="68">
        <v>2856</v>
      </c>
      <c r="M13" s="19">
        <v>2850</v>
      </c>
      <c r="N13" s="20">
        <f t="shared" si="1"/>
        <v>8680</v>
      </c>
      <c r="O13" s="62">
        <v>855</v>
      </c>
      <c r="P13" s="68">
        <v>154</v>
      </c>
      <c r="Q13" s="50"/>
      <c r="R13" s="56"/>
      <c r="S13" s="21"/>
      <c r="T13" s="50"/>
      <c r="U13" s="56"/>
      <c r="V13" s="21"/>
      <c r="W13" s="20">
        <f t="shared" si="2"/>
        <v>1009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>
        <v>1940</v>
      </c>
      <c r="G14" s="56">
        <v>1940</v>
      </c>
      <c r="H14" s="21">
        <v>1940</v>
      </c>
      <c r="I14" s="19">
        <v>2910</v>
      </c>
      <c r="J14" s="20">
        <f t="shared" si="0"/>
        <v>8730</v>
      </c>
      <c r="K14" s="62">
        <v>1940</v>
      </c>
      <c r="L14" s="68">
        <v>1940</v>
      </c>
      <c r="M14" s="19">
        <v>220</v>
      </c>
      <c r="N14" s="20">
        <f t="shared" si="1"/>
        <v>4100</v>
      </c>
      <c r="O14" s="62">
        <v>115</v>
      </c>
      <c r="P14" s="68">
        <v>55</v>
      </c>
      <c r="Q14" s="50"/>
      <c r="R14" s="56"/>
      <c r="S14" s="21"/>
      <c r="T14" s="50"/>
      <c r="U14" s="56"/>
      <c r="V14" s="21"/>
      <c r="W14" s="20">
        <f t="shared" si="2"/>
        <v>170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/>
      <c r="I15" s="19">
        <v>820</v>
      </c>
      <c r="J15" s="20">
        <f t="shared" si="0"/>
        <v>820</v>
      </c>
      <c r="K15" s="62">
        <v>430</v>
      </c>
      <c r="L15" s="68">
        <v>2200</v>
      </c>
      <c r="M15" s="19">
        <v>2760</v>
      </c>
      <c r="N15" s="20">
        <f t="shared" si="1"/>
        <v>5390</v>
      </c>
      <c r="O15" s="62">
        <v>1650</v>
      </c>
      <c r="P15" s="68">
        <v>140</v>
      </c>
      <c r="Q15" s="50"/>
      <c r="R15" s="56"/>
      <c r="S15" s="21"/>
      <c r="T15" s="50"/>
      <c r="U15" s="56"/>
      <c r="V15" s="21"/>
      <c r="W15" s="20">
        <f t="shared" si="2"/>
        <v>1790</v>
      </c>
      <c r="X15" s="21">
        <f t="shared" si="3"/>
        <v>8000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/>
      <c r="E16" s="21">
        <v>456</v>
      </c>
      <c r="F16" s="50">
        <v>1000</v>
      </c>
      <c r="G16" s="56">
        <v>1140</v>
      </c>
      <c r="H16" s="21">
        <v>1453</v>
      </c>
      <c r="I16" s="19">
        <v>1824</v>
      </c>
      <c r="J16" s="20">
        <f t="shared" si="0"/>
        <v>5873</v>
      </c>
      <c r="K16" s="62">
        <v>4921</v>
      </c>
      <c r="L16" s="68">
        <v>3781</v>
      </c>
      <c r="M16" s="19">
        <v>4826</v>
      </c>
      <c r="N16" s="20">
        <f t="shared" si="1"/>
        <v>13528</v>
      </c>
      <c r="O16" s="62">
        <v>3667</v>
      </c>
      <c r="P16" s="68">
        <v>1932</v>
      </c>
      <c r="Q16" s="50"/>
      <c r="R16" s="56"/>
      <c r="S16" s="21"/>
      <c r="T16" s="50"/>
      <c r="U16" s="56"/>
      <c r="V16" s="21"/>
      <c r="W16" s="20">
        <f t="shared" si="2"/>
        <v>5599</v>
      </c>
      <c r="X16" s="21">
        <f t="shared" si="3"/>
        <v>25000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/>
      <c r="F17" s="50"/>
      <c r="G17" s="56"/>
      <c r="H17" s="21">
        <v>899</v>
      </c>
      <c r="I17" s="19">
        <v>272</v>
      </c>
      <c r="J17" s="20">
        <f t="shared" si="0"/>
        <v>1171</v>
      </c>
      <c r="K17" s="62">
        <v>1941</v>
      </c>
      <c r="L17" s="68">
        <v>4371</v>
      </c>
      <c r="M17" s="19">
        <v>4811</v>
      </c>
      <c r="N17" s="20">
        <f t="shared" si="1"/>
        <v>11123</v>
      </c>
      <c r="O17" s="62">
        <v>4199</v>
      </c>
      <c r="P17" s="68">
        <v>1507</v>
      </c>
      <c r="Q17" s="50"/>
      <c r="R17" s="56"/>
      <c r="S17" s="21"/>
      <c r="T17" s="50"/>
      <c r="U17" s="56"/>
      <c r="V17" s="21"/>
      <c r="W17" s="20">
        <f t="shared" si="2"/>
        <v>5706</v>
      </c>
      <c r="X17" s="21">
        <f t="shared" si="3"/>
        <v>18000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>
        <v>178</v>
      </c>
      <c r="F18" s="50">
        <v>614</v>
      </c>
      <c r="G18" s="56">
        <v>1478</v>
      </c>
      <c r="H18" s="21">
        <v>3561</v>
      </c>
      <c r="I18" s="19">
        <v>2177</v>
      </c>
      <c r="J18" s="20">
        <f t="shared" si="0"/>
        <v>8008</v>
      </c>
      <c r="K18" s="62">
        <v>5533</v>
      </c>
      <c r="L18" s="68">
        <v>3808</v>
      </c>
      <c r="M18" s="19">
        <v>3163</v>
      </c>
      <c r="N18" s="20">
        <f t="shared" si="1"/>
        <v>12504</v>
      </c>
      <c r="O18" s="62">
        <v>2816</v>
      </c>
      <c r="P18" s="68">
        <v>672</v>
      </c>
      <c r="Q18" s="50"/>
      <c r="R18" s="56"/>
      <c r="S18" s="21"/>
      <c r="T18" s="50"/>
      <c r="U18" s="56"/>
      <c r="V18" s="21"/>
      <c r="W18" s="20">
        <f t="shared" si="2"/>
        <v>3488</v>
      </c>
      <c r="X18" s="21">
        <f t="shared" si="3"/>
        <v>24000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/>
      <c r="E19" s="21">
        <v>94</v>
      </c>
      <c r="F19" s="50">
        <v>460</v>
      </c>
      <c r="G19" s="56">
        <v>862</v>
      </c>
      <c r="H19" s="21">
        <v>848</v>
      </c>
      <c r="I19" s="19">
        <v>1297</v>
      </c>
      <c r="J19" s="20">
        <f t="shared" si="0"/>
        <v>3561</v>
      </c>
      <c r="K19" s="62">
        <v>2291</v>
      </c>
      <c r="L19" s="68">
        <v>2284</v>
      </c>
      <c r="M19" s="19">
        <v>2263</v>
      </c>
      <c r="N19" s="20">
        <f t="shared" si="1"/>
        <v>6838</v>
      </c>
      <c r="O19" s="62">
        <v>2094</v>
      </c>
      <c r="P19" s="68">
        <v>1507</v>
      </c>
      <c r="Q19" s="50"/>
      <c r="R19" s="56"/>
      <c r="S19" s="21"/>
      <c r="T19" s="50"/>
      <c r="U19" s="56"/>
      <c r="V19" s="21"/>
      <c r="W19" s="20">
        <f t="shared" si="2"/>
        <v>3601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>
        <v>47</v>
      </c>
      <c r="E20" s="21">
        <v>356</v>
      </c>
      <c r="F20" s="50">
        <v>1350</v>
      </c>
      <c r="G20" s="56">
        <v>1363</v>
      </c>
      <c r="H20" s="21">
        <v>1628</v>
      </c>
      <c r="I20" s="19">
        <v>1566</v>
      </c>
      <c r="J20" s="20">
        <f t="shared" si="0"/>
        <v>6310</v>
      </c>
      <c r="K20" s="62">
        <v>9133</v>
      </c>
      <c r="L20" s="68">
        <v>8254</v>
      </c>
      <c r="M20" s="19">
        <v>6053</v>
      </c>
      <c r="N20" s="20">
        <f t="shared" si="1"/>
        <v>23440</v>
      </c>
      <c r="O20" s="62">
        <v>6728</v>
      </c>
      <c r="P20" s="68">
        <v>4298</v>
      </c>
      <c r="Q20" s="50">
        <v>4513</v>
      </c>
      <c r="R20" s="56">
        <v>3948</v>
      </c>
      <c r="S20" s="21">
        <v>1541</v>
      </c>
      <c r="T20" s="50">
        <v>622</v>
      </c>
      <c r="U20" s="56"/>
      <c r="V20" s="21"/>
      <c r="W20" s="20">
        <f t="shared" si="2"/>
        <v>21650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/>
      <c r="E21" s="21">
        <v>57</v>
      </c>
      <c r="F21" s="50">
        <v>1059</v>
      </c>
      <c r="G21" s="56">
        <v>162</v>
      </c>
      <c r="H21" s="21">
        <v>1028</v>
      </c>
      <c r="I21" s="19">
        <v>2365</v>
      </c>
      <c r="J21" s="20">
        <f t="shared" si="0"/>
        <v>4671</v>
      </c>
      <c r="K21" s="62">
        <v>4484</v>
      </c>
      <c r="L21" s="68">
        <v>2438</v>
      </c>
      <c r="M21" s="19">
        <v>3580</v>
      </c>
      <c r="N21" s="20">
        <f t="shared" si="1"/>
        <v>10502</v>
      </c>
      <c r="O21" s="62">
        <v>2817</v>
      </c>
      <c r="P21" s="68">
        <v>10</v>
      </c>
      <c r="Q21" s="50"/>
      <c r="R21" s="56"/>
      <c r="S21" s="21"/>
      <c r="T21" s="50"/>
      <c r="U21" s="56"/>
      <c r="V21" s="21"/>
      <c r="W21" s="20">
        <f t="shared" si="2"/>
        <v>2827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609</v>
      </c>
      <c r="G22" s="56">
        <v>429</v>
      </c>
      <c r="H22" s="21">
        <v>317</v>
      </c>
      <c r="I22" s="19">
        <v>234</v>
      </c>
      <c r="J22" s="20">
        <f t="shared" si="0"/>
        <v>1589</v>
      </c>
      <c r="K22" s="62">
        <v>300</v>
      </c>
      <c r="L22" s="68">
        <v>400</v>
      </c>
      <c r="M22" s="19">
        <v>346</v>
      </c>
      <c r="N22" s="20">
        <f t="shared" si="1"/>
        <v>1046</v>
      </c>
      <c r="O22" s="62">
        <v>165</v>
      </c>
      <c r="P22" s="68"/>
      <c r="Q22" s="50"/>
      <c r="R22" s="56"/>
      <c r="S22" s="21"/>
      <c r="T22" s="50"/>
      <c r="U22" s="56"/>
      <c r="V22" s="21"/>
      <c r="W22" s="20">
        <f t="shared" si="2"/>
        <v>165</v>
      </c>
      <c r="X22" s="21">
        <f t="shared" si="3"/>
        <v>2800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/>
      <c r="E23" s="21">
        <v>31</v>
      </c>
      <c r="F23" s="50">
        <v>574</v>
      </c>
      <c r="G23" s="56">
        <v>416</v>
      </c>
      <c r="H23" s="21">
        <v>416</v>
      </c>
      <c r="I23" s="19">
        <v>338</v>
      </c>
      <c r="J23" s="20">
        <f t="shared" si="0"/>
        <v>1775</v>
      </c>
      <c r="K23" s="62">
        <v>61</v>
      </c>
      <c r="L23" s="68">
        <v>516</v>
      </c>
      <c r="M23" s="19">
        <v>192</v>
      </c>
      <c r="N23" s="20">
        <f t="shared" si="1"/>
        <v>769</v>
      </c>
      <c r="O23" s="62">
        <v>49</v>
      </c>
      <c r="P23" s="68">
        <v>207</v>
      </c>
      <c r="Q23" s="50"/>
      <c r="R23" s="56"/>
      <c r="S23" s="21"/>
      <c r="T23" s="50"/>
      <c r="U23" s="56"/>
      <c r="V23" s="21"/>
      <c r="W23" s="20">
        <f t="shared" si="2"/>
        <v>256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>
        <v>95</v>
      </c>
      <c r="E24" s="21">
        <v>771</v>
      </c>
      <c r="F24" s="50">
        <v>935</v>
      </c>
      <c r="G24" s="56">
        <v>836</v>
      </c>
      <c r="H24" s="21">
        <v>1405</v>
      </c>
      <c r="I24" s="19">
        <v>1810</v>
      </c>
      <c r="J24" s="20">
        <f t="shared" si="0"/>
        <v>5852</v>
      </c>
      <c r="K24" s="62">
        <v>2235</v>
      </c>
      <c r="L24" s="68">
        <v>2900</v>
      </c>
      <c r="M24" s="19">
        <v>3500</v>
      </c>
      <c r="N24" s="20">
        <f t="shared" si="1"/>
        <v>8635</v>
      </c>
      <c r="O24" s="62">
        <v>1613</v>
      </c>
      <c r="P24" s="68"/>
      <c r="Q24" s="50"/>
      <c r="R24" s="56"/>
      <c r="S24" s="21"/>
      <c r="T24" s="50"/>
      <c r="U24" s="56"/>
      <c r="V24" s="21"/>
      <c r="W24" s="20">
        <f t="shared" si="2"/>
        <v>1613</v>
      </c>
      <c r="X24" s="21">
        <f t="shared" si="3"/>
        <v>16100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/>
      <c r="E25" s="21"/>
      <c r="F25" s="50">
        <v>3238</v>
      </c>
      <c r="G25" s="56">
        <v>908</v>
      </c>
      <c r="H25" s="21">
        <v>1717</v>
      </c>
      <c r="I25" s="19">
        <v>637</v>
      </c>
      <c r="J25" s="20">
        <f t="shared" si="0"/>
        <v>6500</v>
      </c>
      <c r="K25" s="62">
        <v>4500</v>
      </c>
      <c r="L25" s="68">
        <v>6360</v>
      </c>
      <c r="M25" s="19">
        <v>6890</v>
      </c>
      <c r="N25" s="20">
        <f t="shared" si="1"/>
        <v>17750</v>
      </c>
      <c r="O25" s="62">
        <v>1100</v>
      </c>
      <c r="P25" s="68">
        <v>350</v>
      </c>
      <c r="Q25" s="50"/>
      <c r="R25" s="56"/>
      <c r="S25" s="21"/>
      <c r="T25" s="50"/>
      <c r="U25" s="56"/>
      <c r="V25" s="21"/>
      <c r="W25" s="20">
        <f t="shared" si="2"/>
        <v>1450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/>
      <c r="L26" s="68">
        <v>2423</v>
      </c>
      <c r="M26" s="19">
        <v>3055</v>
      </c>
      <c r="N26" s="20">
        <f t="shared" si="1"/>
        <v>5478</v>
      </c>
      <c r="O26" s="62">
        <v>1822</v>
      </c>
      <c r="P26" s="68"/>
      <c r="Q26" s="50"/>
      <c r="R26" s="56"/>
      <c r="S26" s="21"/>
      <c r="T26" s="50"/>
      <c r="U26" s="56"/>
      <c r="V26" s="21"/>
      <c r="W26" s="20">
        <f t="shared" si="2"/>
        <v>1822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/>
      <c r="F27" s="50">
        <v>225</v>
      </c>
      <c r="G27" s="56">
        <v>775</v>
      </c>
      <c r="H27" s="21">
        <v>2774</v>
      </c>
      <c r="I27" s="19">
        <v>1801</v>
      </c>
      <c r="J27" s="20">
        <f t="shared" si="0"/>
        <v>5575</v>
      </c>
      <c r="K27" s="62">
        <v>721</v>
      </c>
      <c r="L27" s="68">
        <v>1881</v>
      </c>
      <c r="M27" s="19">
        <v>2488</v>
      </c>
      <c r="N27" s="20">
        <f t="shared" si="1"/>
        <v>5090</v>
      </c>
      <c r="O27" s="62">
        <v>2268</v>
      </c>
      <c r="P27" s="68">
        <v>1667</v>
      </c>
      <c r="Q27" s="50"/>
      <c r="R27" s="56"/>
      <c r="S27" s="21"/>
      <c r="T27" s="50"/>
      <c r="U27" s="56"/>
      <c r="V27" s="21"/>
      <c r="W27" s="20">
        <f t="shared" si="2"/>
        <v>3935</v>
      </c>
      <c r="X27" s="21">
        <f t="shared" si="3"/>
        <v>14600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>
        <v>119</v>
      </c>
      <c r="G28" s="56">
        <v>273</v>
      </c>
      <c r="H28" s="21">
        <v>382</v>
      </c>
      <c r="I28" s="19">
        <v>198</v>
      </c>
      <c r="J28" s="20">
        <f t="shared" si="0"/>
        <v>972</v>
      </c>
      <c r="K28" s="62">
        <v>573</v>
      </c>
      <c r="L28" s="68">
        <v>2303</v>
      </c>
      <c r="M28" s="19">
        <v>2152</v>
      </c>
      <c r="N28" s="20">
        <f t="shared" si="1"/>
        <v>5028</v>
      </c>
      <c r="O28" s="62"/>
      <c r="P28" s="68"/>
      <c r="Q28" s="50"/>
      <c r="R28" s="56"/>
      <c r="S28" s="21"/>
      <c r="T28" s="50"/>
      <c r="U28" s="56"/>
      <c r="V28" s="21"/>
      <c r="W28" s="20">
        <f t="shared" si="2"/>
        <v>0</v>
      </c>
      <c r="X28" s="21">
        <f t="shared" si="3"/>
        <v>6000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/>
      <c r="E29" s="21">
        <v>639</v>
      </c>
      <c r="F29" s="50">
        <v>2192</v>
      </c>
      <c r="G29" s="56">
        <v>3334</v>
      </c>
      <c r="H29" s="21">
        <v>4587</v>
      </c>
      <c r="I29" s="19">
        <v>4188</v>
      </c>
      <c r="J29" s="20">
        <f t="shared" si="0"/>
        <v>14940</v>
      </c>
      <c r="K29" s="62">
        <v>3192</v>
      </c>
      <c r="L29" s="68">
        <v>2281</v>
      </c>
      <c r="M29" s="19">
        <v>1795</v>
      </c>
      <c r="N29" s="20">
        <f t="shared" si="1"/>
        <v>7268</v>
      </c>
      <c r="O29" s="62">
        <v>2792</v>
      </c>
      <c r="P29" s="68"/>
      <c r="Q29" s="50"/>
      <c r="R29" s="56"/>
      <c r="S29" s="21"/>
      <c r="T29" s="50"/>
      <c r="U29" s="56"/>
      <c r="V29" s="21"/>
      <c r="W29" s="20">
        <f t="shared" si="2"/>
        <v>2792</v>
      </c>
      <c r="X29" s="21">
        <f t="shared" si="3"/>
        <v>25000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>
        <v>480</v>
      </c>
      <c r="I30" s="19">
        <v>1060</v>
      </c>
      <c r="J30" s="20">
        <f t="shared" si="0"/>
        <v>1540</v>
      </c>
      <c r="K30" s="62">
        <v>1058</v>
      </c>
      <c r="L30" s="68">
        <v>1059</v>
      </c>
      <c r="M30" s="19">
        <v>1059</v>
      </c>
      <c r="N30" s="20">
        <f t="shared" si="1"/>
        <v>3176</v>
      </c>
      <c r="O30" s="62">
        <v>384</v>
      </c>
      <c r="P30" s="68"/>
      <c r="Q30" s="50"/>
      <c r="R30" s="56"/>
      <c r="S30" s="21"/>
      <c r="T30" s="50"/>
      <c r="U30" s="56"/>
      <c r="V30" s="21"/>
      <c r="W30" s="20">
        <f t="shared" si="2"/>
        <v>384</v>
      </c>
      <c r="X30" s="21">
        <f t="shared" si="3"/>
        <v>5100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>
        <v>15</v>
      </c>
      <c r="F31" s="50">
        <v>57</v>
      </c>
      <c r="G31" s="56">
        <v>443</v>
      </c>
      <c r="H31" s="21">
        <v>2337</v>
      </c>
      <c r="I31" s="19">
        <v>2083</v>
      </c>
      <c r="J31" s="20">
        <f t="shared" si="0"/>
        <v>4935</v>
      </c>
      <c r="K31" s="62">
        <v>502</v>
      </c>
      <c r="L31" s="68">
        <v>50</v>
      </c>
      <c r="M31" s="19">
        <v>13</v>
      </c>
      <c r="N31" s="20">
        <f t="shared" si="1"/>
        <v>565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/>
      <c r="F32" s="50">
        <v>176</v>
      </c>
      <c r="G32" s="56">
        <v>324</v>
      </c>
      <c r="H32" s="21">
        <v>214</v>
      </c>
      <c r="I32" s="19">
        <v>86</v>
      </c>
      <c r="J32" s="20">
        <f t="shared" si="0"/>
        <v>800</v>
      </c>
      <c r="K32" s="62">
        <v>2150</v>
      </c>
      <c r="L32" s="68">
        <v>433</v>
      </c>
      <c r="M32" s="19">
        <v>1075</v>
      </c>
      <c r="N32" s="20">
        <f t="shared" si="1"/>
        <v>3658</v>
      </c>
      <c r="O32" s="62">
        <v>234</v>
      </c>
      <c r="P32" s="68">
        <v>308</v>
      </c>
      <c r="Q32" s="50"/>
      <c r="R32" s="56"/>
      <c r="S32" s="21"/>
      <c r="T32" s="50"/>
      <c r="U32" s="56"/>
      <c r="V32" s="21"/>
      <c r="W32" s="20">
        <f t="shared" si="2"/>
        <v>542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/>
      <c r="F33" s="50"/>
      <c r="G33" s="56">
        <v>64</v>
      </c>
      <c r="H33" s="21">
        <v>178</v>
      </c>
      <c r="I33" s="19">
        <v>218</v>
      </c>
      <c r="J33" s="20">
        <f t="shared" si="0"/>
        <v>460</v>
      </c>
      <c r="K33" s="62">
        <v>580</v>
      </c>
      <c r="L33" s="68">
        <v>980</v>
      </c>
      <c r="M33" s="19">
        <v>1220</v>
      </c>
      <c r="N33" s="20">
        <f t="shared" si="1"/>
        <v>2780</v>
      </c>
      <c r="O33" s="62">
        <v>628</v>
      </c>
      <c r="P33" s="68">
        <v>200</v>
      </c>
      <c r="Q33" s="50">
        <v>87</v>
      </c>
      <c r="R33" s="56">
        <v>45</v>
      </c>
      <c r="S33" s="21"/>
      <c r="T33" s="50"/>
      <c r="U33" s="56"/>
      <c r="V33" s="21"/>
      <c r="W33" s="20">
        <f t="shared" si="2"/>
        <v>960</v>
      </c>
      <c r="X33" s="21">
        <f t="shared" si="3"/>
        <v>4200</v>
      </c>
    </row>
    <row r="34" spans="1:24" s="13" customFormat="1" ht="18.75" customHeight="1" x14ac:dyDescent="0.15">
      <c r="A34" s="12">
        <v>28</v>
      </c>
      <c r="B34" s="18" t="s">
        <v>44</v>
      </c>
      <c r="C34" s="50"/>
      <c r="D34" s="56"/>
      <c r="E34" s="21"/>
      <c r="F34" s="50">
        <v>348</v>
      </c>
      <c r="G34" s="56">
        <v>432</v>
      </c>
      <c r="H34" s="21">
        <v>1626</v>
      </c>
      <c r="I34" s="19">
        <v>1912</v>
      </c>
      <c r="J34" s="20">
        <f t="shared" si="0"/>
        <v>4318</v>
      </c>
      <c r="K34" s="62">
        <v>3506</v>
      </c>
      <c r="L34" s="68">
        <v>3751</v>
      </c>
      <c r="M34" s="19">
        <v>4467</v>
      </c>
      <c r="N34" s="20">
        <f t="shared" si="1"/>
        <v>11724</v>
      </c>
      <c r="O34" s="62">
        <v>3945</v>
      </c>
      <c r="P34" s="68">
        <v>1475</v>
      </c>
      <c r="Q34" s="50">
        <v>679</v>
      </c>
      <c r="R34" s="56">
        <v>59</v>
      </c>
      <c r="S34" s="21"/>
      <c r="T34" s="50"/>
      <c r="U34" s="56"/>
      <c r="V34" s="21"/>
      <c r="W34" s="20">
        <f t="shared" si="2"/>
        <v>6158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/>
      <c r="F35" s="50"/>
      <c r="G35" s="56">
        <v>752</v>
      </c>
      <c r="H35" s="21">
        <v>1325</v>
      </c>
      <c r="I35" s="19">
        <v>2930</v>
      </c>
      <c r="J35" s="20">
        <f>SUM(C35:I35)</f>
        <v>5007</v>
      </c>
      <c r="K35" s="62">
        <v>1805</v>
      </c>
      <c r="L35" s="68">
        <v>2184</v>
      </c>
      <c r="M35" s="19">
        <v>2457</v>
      </c>
      <c r="N35" s="20">
        <f>SUM(K35:M35)</f>
        <v>6446</v>
      </c>
      <c r="O35" s="62">
        <v>1842</v>
      </c>
      <c r="P35" s="68">
        <v>205</v>
      </c>
      <c r="Q35" s="50"/>
      <c r="R35" s="56"/>
      <c r="S35" s="21"/>
      <c r="T35" s="50"/>
      <c r="U35" s="56"/>
      <c r="V35" s="21"/>
      <c r="W35" s="20">
        <f>SUM(O35:V35)</f>
        <v>2047</v>
      </c>
      <c r="X35" s="21">
        <f>+J35+N35+W35</f>
        <v>13500</v>
      </c>
    </row>
    <row r="36" spans="1:24" s="13" customFormat="1" ht="18.75" customHeight="1" x14ac:dyDescent="0.15">
      <c r="A36" s="12">
        <v>30</v>
      </c>
      <c r="B36" s="97" t="s">
        <v>61</v>
      </c>
      <c r="C36" s="100"/>
      <c r="D36" s="101"/>
      <c r="E36" s="102"/>
      <c r="F36" s="100"/>
      <c r="G36" s="101"/>
      <c r="H36" s="102">
        <v>4185</v>
      </c>
      <c r="I36" s="103">
        <v>1170</v>
      </c>
      <c r="J36" s="104">
        <f>SUM(C36:I36)</f>
        <v>5355</v>
      </c>
      <c r="K36" s="105">
        <v>3965</v>
      </c>
      <c r="L36" s="106">
        <v>4180</v>
      </c>
      <c r="M36" s="103"/>
      <c r="N36" s="104">
        <f>SUM(K36:M36)</f>
        <v>8145</v>
      </c>
      <c r="O36" s="105"/>
      <c r="P36" s="106"/>
      <c r="Q36" s="100"/>
      <c r="R36" s="101"/>
      <c r="S36" s="102"/>
      <c r="T36" s="100"/>
      <c r="U36" s="101"/>
      <c r="V36" s="102"/>
      <c r="W36" s="104">
        <f>SUM(O36:V36)</f>
        <v>0</v>
      </c>
      <c r="X36" s="102">
        <f>+J36+N36+W36</f>
        <v>13500</v>
      </c>
    </row>
    <row r="37" spans="1:24" s="22" customFormat="1" ht="18.75" customHeight="1" x14ac:dyDescent="0.15">
      <c r="A37" s="28"/>
      <c r="B37" s="29" t="s">
        <v>52</v>
      </c>
      <c r="C37" s="52">
        <f t="shared" ref="C37:I37" si="4">SUM(C7:C36)</f>
        <v>0</v>
      </c>
      <c r="D37" s="58">
        <f t="shared" si="4"/>
        <v>589</v>
      </c>
      <c r="E37" s="32">
        <f t="shared" si="4"/>
        <v>6521</v>
      </c>
      <c r="F37" s="52">
        <f t="shared" si="4"/>
        <v>20183</v>
      </c>
      <c r="G37" s="58">
        <f t="shared" si="4"/>
        <v>24679</v>
      </c>
      <c r="H37" s="32">
        <f t="shared" si="4"/>
        <v>45381</v>
      </c>
      <c r="I37" s="30">
        <f t="shared" si="4"/>
        <v>44297</v>
      </c>
      <c r="J37" s="31">
        <f t="shared" si="0"/>
        <v>141650</v>
      </c>
      <c r="K37" s="64">
        <f>SUM(K7:K36)</f>
        <v>67282</v>
      </c>
      <c r="L37" s="70">
        <f>SUM(L7:L36)</f>
        <v>73868</v>
      </c>
      <c r="M37" s="30">
        <f>SUM(M7:M36)</f>
        <v>69575</v>
      </c>
      <c r="N37" s="31">
        <f t="shared" si="1"/>
        <v>210725</v>
      </c>
      <c r="O37" s="64">
        <f t="shared" ref="O37:V37" si="5">SUM(O7:O36)</f>
        <v>45612</v>
      </c>
      <c r="P37" s="70">
        <f t="shared" si="5"/>
        <v>15119</v>
      </c>
      <c r="Q37" s="52">
        <f t="shared" si="5"/>
        <v>5279</v>
      </c>
      <c r="R37" s="58">
        <f t="shared" si="5"/>
        <v>4052</v>
      </c>
      <c r="S37" s="32">
        <f t="shared" si="5"/>
        <v>1541</v>
      </c>
      <c r="T37" s="52">
        <f t="shared" si="5"/>
        <v>622</v>
      </c>
      <c r="U37" s="58">
        <f t="shared" si="5"/>
        <v>0</v>
      </c>
      <c r="V37" s="32">
        <f t="shared" si="5"/>
        <v>0</v>
      </c>
      <c r="W37" s="31">
        <f t="shared" si="2"/>
        <v>72225</v>
      </c>
      <c r="X37" s="32">
        <f t="shared" si="3"/>
        <v>424600</v>
      </c>
    </row>
    <row r="38" spans="1:24" s="37" customFormat="1" ht="18.75" customHeight="1" thickBot="1" x14ac:dyDescent="0.2">
      <c r="A38" s="12"/>
      <c r="B38" s="33" t="s">
        <v>51</v>
      </c>
      <c r="C38" s="53"/>
      <c r="D38" s="59"/>
      <c r="E38" s="36"/>
      <c r="F38" s="53"/>
      <c r="G38" s="59"/>
      <c r="H38" s="36"/>
      <c r="I38" s="34"/>
      <c r="J38" s="35">
        <f>SUM(E38:I38)</f>
        <v>0</v>
      </c>
      <c r="K38" s="65"/>
      <c r="L38" s="71"/>
      <c r="M38" s="34"/>
      <c r="N38" s="35">
        <f t="shared" si="1"/>
        <v>0</v>
      </c>
      <c r="O38" s="65"/>
      <c r="P38" s="71"/>
      <c r="Q38" s="53"/>
      <c r="R38" s="59"/>
      <c r="S38" s="36"/>
      <c r="T38" s="53"/>
      <c r="U38" s="59"/>
      <c r="V38" s="36"/>
      <c r="W38" s="35">
        <f t="shared" si="2"/>
        <v>0</v>
      </c>
      <c r="X38" s="36">
        <f t="shared" si="3"/>
        <v>0</v>
      </c>
    </row>
    <row r="39" spans="1:24" s="22" customFormat="1" ht="18.75" customHeight="1" x14ac:dyDescent="0.15">
      <c r="A39" s="28"/>
      <c r="B39" s="38" t="s">
        <v>17</v>
      </c>
      <c r="C39" s="54">
        <f t="shared" ref="C39:X39" si="6">+C38+C37</f>
        <v>0</v>
      </c>
      <c r="D39" s="60">
        <f t="shared" si="6"/>
        <v>589</v>
      </c>
      <c r="E39" s="41">
        <f t="shared" si="6"/>
        <v>6521</v>
      </c>
      <c r="F39" s="54">
        <f t="shared" si="6"/>
        <v>20183</v>
      </c>
      <c r="G39" s="60">
        <f t="shared" si="6"/>
        <v>24679</v>
      </c>
      <c r="H39" s="41">
        <f t="shared" si="6"/>
        <v>45381</v>
      </c>
      <c r="I39" s="39">
        <f t="shared" si="6"/>
        <v>44297</v>
      </c>
      <c r="J39" s="40">
        <f t="shared" si="6"/>
        <v>141650</v>
      </c>
      <c r="K39" s="66">
        <f t="shared" si="6"/>
        <v>67282</v>
      </c>
      <c r="L39" s="72">
        <f t="shared" si="6"/>
        <v>73868</v>
      </c>
      <c r="M39" s="39">
        <f t="shared" si="6"/>
        <v>69575</v>
      </c>
      <c r="N39" s="40">
        <f t="shared" si="6"/>
        <v>210725</v>
      </c>
      <c r="O39" s="66">
        <f t="shared" si="6"/>
        <v>45612</v>
      </c>
      <c r="P39" s="72">
        <f t="shared" si="6"/>
        <v>15119</v>
      </c>
      <c r="Q39" s="54">
        <f t="shared" si="6"/>
        <v>5279</v>
      </c>
      <c r="R39" s="60">
        <f t="shared" si="6"/>
        <v>4052</v>
      </c>
      <c r="S39" s="41">
        <f t="shared" si="6"/>
        <v>1541</v>
      </c>
      <c r="T39" s="54">
        <f t="shared" si="6"/>
        <v>622</v>
      </c>
      <c r="U39" s="60">
        <f t="shared" si="6"/>
        <v>0</v>
      </c>
      <c r="V39" s="41">
        <f t="shared" si="6"/>
        <v>0</v>
      </c>
      <c r="W39" s="40">
        <f t="shared" si="6"/>
        <v>72225</v>
      </c>
      <c r="X39" s="41">
        <f t="shared" si="6"/>
        <v>424600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62992125984251968" bottom="0.27559055118110237" header="0.51181102362204722" footer="0.35433070866141736"/>
  <pageSetup paperSize="9" scale="80" orientation="landscape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9"/>
  <dimension ref="A1:X39"/>
  <sheetViews>
    <sheetView zoomScaleNormal="100" workbookViewId="0">
      <pane xSplit="2" ySplit="6" topLeftCell="J19" activePane="bottomRight" state="frozen"/>
      <selection pane="topRight" activeCell="B1" sqref="B1"/>
      <selection pane="bottomLeft" activeCell="A6" sqref="A6"/>
      <selection pane="bottomRight" activeCell="B35" sqref="B35:X36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67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>
        <v>260</v>
      </c>
      <c r="H7" s="17">
        <v>166</v>
      </c>
      <c r="I7" s="15">
        <v>127</v>
      </c>
      <c r="J7" s="16">
        <f t="shared" ref="J7:J37" si="0">SUM(C7:I7)</f>
        <v>553</v>
      </c>
      <c r="K7" s="61">
        <v>386</v>
      </c>
      <c r="L7" s="67">
        <v>708</v>
      </c>
      <c r="M7" s="15">
        <v>153</v>
      </c>
      <c r="N7" s="16">
        <f t="shared" ref="N7:N38" si="1">SUM(K7:M7)</f>
        <v>1247</v>
      </c>
      <c r="O7" s="61"/>
      <c r="P7" s="67"/>
      <c r="Q7" s="49"/>
      <c r="R7" s="55"/>
      <c r="S7" s="17"/>
      <c r="T7" s="49"/>
      <c r="U7" s="55"/>
      <c r="V7" s="17"/>
      <c r="W7" s="16">
        <f t="shared" ref="W7:W38" si="2">SUM(O7:V7)</f>
        <v>0</v>
      </c>
      <c r="X7" s="17">
        <f t="shared" ref="X7:X38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600</v>
      </c>
      <c r="F8" s="50">
        <v>1350</v>
      </c>
      <c r="G8" s="56">
        <v>900</v>
      </c>
      <c r="H8" s="21">
        <v>1800</v>
      </c>
      <c r="I8" s="19">
        <v>750</v>
      </c>
      <c r="J8" s="20">
        <f t="shared" si="0"/>
        <v>5400</v>
      </c>
      <c r="K8" s="62">
        <v>300</v>
      </c>
      <c r="L8" s="68">
        <v>1400</v>
      </c>
      <c r="M8" s="19">
        <v>900</v>
      </c>
      <c r="N8" s="20">
        <f t="shared" si="1"/>
        <v>2600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>
        <v>30</v>
      </c>
      <c r="G9" s="56">
        <v>230</v>
      </c>
      <c r="H9" s="21">
        <v>790</v>
      </c>
      <c r="I9" s="19"/>
      <c r="J9" s="20">
        <f t="shared" si="0"/>
        <v>1050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1050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>
        <v>186</v>
      </c>
      <c r="F10" s="50">
        <v>226</v>
      </c>
      <c r="G10" s="56">
        <v>3868</v>
      </c>
      <c r="H10" s="21">
        <v>4275</v>
      </c>
      <c r="I10" s="19">
        <v>1905</v>
      </c>
      <c r="J10" s="20">
        <f t="shared" si="0"/>
        <v>10460</v>
      </c>
      <c r="K10" s="62">
        <v>145</v>
      </c>
      <c r="L10" s="68">
        <v>3381</v>
      </c>
      <c r="M10" s="19">
        <v>4136</v>
      </c>
      <c r="N10" s="20">
        <f t="shared" si="1"/>
        <v>7662</v>
      </c>
      <c r="O10" s="62">
        <v>2110</v>
      </c>
      <c r="P10" s="68">
        <v>468</v>
      </c>
      <c r="Q10" s="50"/>
      <c r="R10" s="56"/>
      <c r="S10" s="21"/>
      <c r="T10" s="50"/>
      <c r="U10" s="56"/>
      <c r="V10" s="21"/>
      <c r="W10" s="20">
        <f t="shared" si="2"/>
        <v>2578</v>
      </c>
      <c r="X10" s="21">
        <f t="shared" si="3"/>
        <v>20700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/>
      <c r="L11" s="68"/>
      <c r="M11" s="19">
        <v>2850</v>
      </c>
      <c r="N11" s="20">
        <f t="shared" si="1"/>
        <v>2850</v>
      </c>
      <c r="O11" s="62">
        <v>3100</v>
      </c>
      <c r="P11" s="68">
        <v>1650</v>
      </c>
      <c r="Q11" s="50"/>
      <c r="R11" s="56"/>
      <c r="S11" s="21"/>
      <c r="T11" s="50"/>
      <c r="U11" s="56"/>
      <c r="V11" s="21"/>
      <c r="W11" s="20">
        <f t="shared" si="2"/>
        <v>4750</v>
      </c>
      <c r="X11" s="21">
        <f t="shared" si="3"/>
        <v>7600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>
        <v>95</v>
      </c>
      <c r="F12" s="50">
        <v>1167</v>
      </c>
      <c r="G12" s="56">
        <v>2101</v>
      </c>
      <c r="H12" s="21">
        <v>3722</v>
      </c>
      <c r="I12" s="19">
        <v>1026</v>
      </c>
      <c r="J12" s="20">
        <f t="shared" si="0"/>
        <v>8111</v>
      </c>
      <c r="K12" s="62">
        <v>16</v>
      </c>
      <c r="L12" s="68">
        <v>3192</v>
      </c>
      <c r="M12" s="19">
        <v>6623</v>
      </c>
      <c r="N12" s="20">
        <f t="shared" si="1"/>
        <v>9831</v>
      </c>
      <c r="O12" s="62">
        <v>1358</v>
      </c>
      <c r="P12" s="68"/>
      <c r="Q12" s="50"/>
      <c r="R12" s="56"/>
      <c r="S12" s="21"/>
      <c r="T12" s="50"/>
      <c r="U12" s="56"/>
      <c r="V12" s="21"/>
      <c r="W12" s="20">
        <f t="shared" si="2"/>
        <v>1358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>
        <v>10</v>
      </c>
      <c r="D13" s="56">
        <v>95</v>
      </c>
      <c r="E13" s="21">
        <v>3616</v>
      </c>
      <c r="F13" s="50">
        <v>3308</v>
      </c>
      <c r="G13" s="56">
        <v>3216</v>
      </c>
      <c r="H13" s="21">
        <v>3274</v>
      </c>
      <c r="I13" s="19">
        <v>3331</v>
      </c>
      <c r="J13" s="20">
        <f t="shared" si="0"/>
        <v>16850</v>
      </c>
      <c r="K13" s="62">
        <v>1880</v>
      </c>
      <c r="L13" s="68">
        <v>2065</v>
      </c>
      <c r="M13" s="19">
        <v>3355</v>
      </c>
      <c r="N13" s="20">
        <f t="shared" si="1"/>
        <v>7300</v>
      </c>
      <c r="O13" s="62">
        <v>1023</v>
      </c>
      <c r="P13" s="68">
        <v>277</v>
      </c>
      <c r="Q13" s="50">
        <v>50</v>
      </c>
      <c r="R13" s="56"/>
      <c r="S13" s="21"/>
      <c r="T13" s="50"/>
      <c r="U13" s="56"/>
      <c r="V13" s="21"/>
      <c r="W13" s="20">
        <f t="shared" si="2"/>
        <v>1350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>
        <v>1940</v>
      </c>
      <c r="G14" s="56"/>
      <c r="H14" s="21">
        <v>1940</v>
      </c>
      <c r="I14" s="19">
        <v>970</v>
      </c>
      <c r="J14" s="20">
        <f t="shared" si="0"/>
        <v>4850</v>
      </c>
      <c r="K14" s="62">
        <v>1065</v>
      </c>
      <c r="L14" s="68">
        <v>3025</v>
      </c>
      <c r="M14" s="19">
        <v>435</v>
      </c>
      <c r="N14" s="20">
        <f t="shared" si="1"/>
        <v>4525</v>
      </c>
      <c r="O14" s="62">
        <v>2670</v>
      </c>
      <c r="P14" s="68">
        <v>100</v>
      </c>
      <c r="Q14" s="50">
        <v>855</v>
      </c>
      <c r="R14" s="56"/>
      <c r="S14" s="21"/>
      <c r="T14" s="50"/>
      <c r="U14" s="56"/>
      <c r="V14" s="21"/>
      <c r="W14" s="20">
        <f t="shared" si="2"/>
        <v>3625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/>
      <c r="I15" s="19">
        <v>1353</v>
      </c>
      <c r="J15" s="20">
        <f t="shared" si="0"/>
        <v>1353</v>
      </c>
      <c r="K15" s="62">
        <v>1744</v>
      </c>
      <c r="L15" s="68">
        <v>1459</v>
      </c>
      <c r="M15" s="19">
        <v>2447</v>
      </c>
      <c r="N15" s="20">
        <f t="shared" si="1"/>
        <v>5650</v>
      </c>
      <c r="O15" s="62">
        <v>666</v>
      </c>
      <c r="P15" s="68">
        <v>200</v>
      </c>
      <c r="Q15" s="50">
        <v>131</v>
      </c>
      <c r="R15" s="56"/>
      <c r="S15" s="21"/>
      <c r="T15" s="50"/>
      <c r="U15" s="56"/>
      <c r="V15" s="21"/>
      <c r="W15" s="20">
        <f t="shared" si="2"/>
        <v>997</v>
      </c>
      <c r="X15" s="21">
        <f t="shared" si="3"/>
        <v>8000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/>
      <c r="E16" s="21">
        <v>163</v>
      </c>
      <c r="F16" s="50">
        <v>616</v>
      </c>
      <c r="G16" s="56">
        <v>1728</v>
      </c>
      <c r="H16" s="21">
        <v>1165</v>
      </c>
      <c r="I16" s="19">
        <v>230</v>
      </c>
      <c r="J16" s="20">
        <f t="shared" si="0"/>
        <v>3902</v>
      </c>
      <c r="K16" s="62">
        <v>2300</v>
      </c>
      <c r="L16" s="68">
        <v>4988</v>
      </c>
      <c r="M16" s="19">
        <v>6500</v>
      </c>
      <c r="N16" s="20">
        <f t="shared" si="1"/>
        <v>13788</v>
      </c>
      <c r="O16" s="62">
        <v>5001</v>
      </c>
      <c r="P16" s="68">
        <v>2309</v>
      </c>
      <c r="Q16" s="50"/>
      <c r="R16" s="56"/>
      <c r="S16" s="21"/>
      <c r="T16" s="50"/>
      <c r="U16" s="56"/>
      <c r="V16" s="21"/>
      <c r="W16" s="20">
        <f t="shared" si="2"/>
        <v>7310</v>
      </c>
      <c r="X16" s="21">
        <f t="shared" si="3"/>
        <v>25000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/>
      <c r="F17" s="50"/>
      <c r="G17" s="56">
        <v>74</v>
      </c>
      <c r="H17" s="21">
        <v>94</v>
      </c>
      <c r="I17" s="19">
        <v>140</v>
      </c>
      <c r="J17" s="20">
        <f t="shared" si="0"/>
        <v>308</v>
      </c>
      <c r="K17" s="62">
        <v>1587</v>
      </c>
      <c r="L17" s="68">
        <v>4349</v>
      </c>
      <c r="M17" s="19">
        <v>4704</v>
      </c>
      <c r="N17" s="20">
        <f t="shared" si="1"/>
        <v>10640</v>
      </c>
      <c r="O17" s="62">
        <v>4741</v>
      </c>
      <c r="P17" s="68">
        <v>2311</v>
      </c>
      <c r="Q17" s="50"/>
      <c r="R17" s="56"/>
      <c r="S17" s="21"/>
      <c r="T17" s="50"/>
      <c r="U17" s="56"/>
      <c r="V17" s="21"/>
      <c r="W17" s="20">
        <f t="shared" si="2"/>
        <v>7052</v>
      </c>
      <c r="X17" s="21">
        <f t="shared" si="3"/>
        <v>18000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>
        <v>17</v>
      </c>
      <c r="F18" s="50">
        <v>286</v>
      </c>
      <c r="G18" s="56">
        <v>1102</v>
      </c>
      <c r="H18" s="21">
        <v>2851</v>
      </c>
      <c r="I18" s="19">
        <v>4686</v>
      </c>
      <c r="J18" s="20">
        <f t="shared" si="0"/>
        <v>8942</v>
      </c>
      <c r="K18" s="62">
        <v>3885</v>
      </c>
      <c r="L18" s="68">
        <v>4599</v>
      </c>
      <c r="M18" s="19">
        <v>3543</v>
      </c>
      <c r="N18" s="20">
        <f t="shared" si="1"/>
        <v>12027</v>
      </c>
      <c r="O18" s="62">
        <v>1680</v>
      </c>
      <c r="P18" s="68">
        <v>1351</v>
      </c>
      <c r="Q18" s="50"/>
      <c r="R18" s="56"/>
      <c r="S18" s="21"/>
      <c r="T18" s="50"/>
      <c r="U18" s="56"/>
      <c r="V18" s="21"/>
      <c r="W18" s="20">
        <f t="shared" si="2"/>
        <v>3031</v>
      </c>
      <c r="X18" s="21">
        <f t="shared" si="3"/>
        <v>24000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/>
      <c r="E19" s="21">
        <v>246</v>
      </c>
      <c r="F19" s="50">
        <v>503</v>
      </c>
      <c r="G19" s="56">
        <v>564</v>
      </c>
      <c r="H19" s="21">
        <v>773</v>
      </c>
      <c r="I19" s="19">
        <v>928</v>
      </c>
      <c r="J19" s="20">
        <f t="shared" si="0"/>
        <v>3014</v>
      </c>
      <c r="K19" s="62">
        <v>2453</v>
      </c>
      <c r="L19" s="68">
        <v>1743</v>
      </c>
      <c r="M19" s="19">
        <v>2396</v>
      </c>
      <c r="N19" s="20">
        <f t="shared" si="1"/>
        <v>6592</v>
      </c>
      <c r="O19" s="62">
        <v>3831</v>
      </c>
      <c r="P19" s="68">
        <v>563</v>
      </c>
      <c r="Q19" s="50"/>
      <c r="R19" s="56"/>
      <c r="S19" s="21"/>
      <c r="T19" s="50"/>
      <c r="U19" s="56"/>
      <c r="V19" s="21"/>
      <c r="W19" s="20">
        <f t="shared" si="2"/>
        <v>4394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>
        <v>28</v>
      </c>
      <c r="E20" s="21">
        <v>908</v>
      </c>
      <c r="F20" s="50">
        <v>1410</v>
      </c>
      <c r="G20" s="56">
        <v>2037</v>
      </c>
      <c r="H20" s="21">
        <v>833</v>
      </c>
      <c r="I20" s="19">
        <v>1856</v>
      </c>
      <c r="J20" s="20">
        <f t="shared" si="0"/>
        <v>7072</v>
      </c>
      <c r="K20" s="62">
        <v>2706</v>
      </c>
      <c r="L20" s="68">
        <v>6743</v>
      </c>
      <c r="M20" s="19">
        <v>10008</v>
      </c>
      <c r="N20" s="20">
        <f t="shared" si="1"/>
        <v>19457</v>
      </c>
      <c r="O20" s="62">
        <v>7737</v>
      </c>
      <c r="P20" s="68">
        <v>8254</v>
      </c>
      <c r="Q20" s="50">
        <v>3180</v>
      </c>
      <c r="R20" s="56">
        <v>2879</v>
      </c>
      <c r="S20" s="21">
        <v>2221</v>
      </c>
      <c r="T20" s="50">
        <v>600</v>
      </c>
      <c r="U20" s="56"/>
      <c r="V20" s="21"/>
      <c r="W20" s="20">
        <f t="shared" si="2"/>
        <v>24871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>
        <v>5</v>
      </c>
      <c r="E21" s="21">
        <v>10</v>
      </c>
      <c r="F21" s="50">
        <v>154</v>
      </c>
      <c r="G21" s="56">
        <v>310</v>
      </c>
      <c r="H21" s="21">
        <v>428</v>
      </c>
      <c r="I21" s="19">
        <v>1493</v>
      </c>
      <c r="J21" s="20">
        <f t="shared" si="0"/>
        <v>2400</v>
      </c>
      <c r="K21" s="62">
        <v>2040</v>
      </c>
      <c r="L21" s="68">
        <v>4166</v>
      </c>
      <c r="M21" s="19">
        <v>4226</v>
      </c>
      <c r="N21" s="20">
        <f t="shared" si="1"/>
        <v>10432</v>
      </c>
      <c r="O21" s="62">
        <v>4337</v>
      </c>
      <c r="P21" s="68">
        <v>831</v>
      </c>
      <c r="Q21" s="50"/>
      <c r="R21" s="56"/>
      <c r="S21" s="21"/>
      <c r="T21" s="50"/>
      <c r="U21" s="56"/>
      <c r="V21" s="21"/>
      <c r="W21" s="20">
        <f t="shared" si="2"/>
        <v>5168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674</v>
      </c>
      <c r="G22" s="56">
        <v>400</v>
      </c>
      <c r="H22" s="21">
        <v>320</v>
      </c>
      <c r="I22" s="19">
        <v>206</v>
      </c>
      <c r="J22" s="20">
        <f t="shared" si="0"/>
        <v>1600</v>
      </c>
      <c r="K22" s="62">
        <v>191</v>
      </c>
      <c r="L22" s="68">
        <v>529</v>
      </c>
      <c r="M22" s="19">
        <v>180</v>
      </c>
      <c r="N22" s="20">
        <f t="shared" si="1"/>
        <v>900</v>
      </c>
      <c r="O22" s="62">
        <v>300</v>
      </c>
      <c r="P22" s="68"/>
      <c r="Q22" s="50"/>
      <c r="R22" s="56"/>
      <c r="S22" s="21"/>
      <c r="T22" s="50"/>
      <c r="U22" s="56"/>
      <c r="V22" s="21"/>
      <c r="W22" s="20">
        <f t="shared" si="2"/>
        <v>300</v>
      </c>
      <c r="X22" s="21">
        <f t="shared" si="3"/>
        <v>2800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/>
      <c r="E23" s="21">
        <v>14</v>
      </c>
      <c r="F23" s="50">
        <v>312</v>
      </c>
      <c r="G23" s="56">
        <v>575</v>
      </c>
      <c r="H23" s="21">
        <v>457</v>
      </c>
      <c r="I23" s="19">
        <v>338</v>
      </c>
      <c r="J23" s="20">
        <f t="shared" si="0"/>
        <v>1696</v>
      </c>
      <c r="K23" s="62">
        <v>54</v>
      </c>
      <c r="L23" s="68">
        <v>653</v>
      </c>
      <c r="M23" s="19">
        <v>397</v>
      </c>
      <c r="N23" s="20">
        <f t="shared" si="1"/>
        <v>1104</v>
      </c>
      <c r="O23" s="62"/>
      <c r="P23" s="68"/>
      <c r="Q23" s="50"/>
      <c r="R23" s="56"/>
      <c r="S23" s="21"/>
      <c r="T23" s="50"/>
      <c r="U23" s="56"/>
      <c r="V23" s="21"/>
      <c r="W23" s="20">
        <f t="shared" si="2"/>
        <v>0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/>
      <c r="E24" s="21"/>
      <c r="F24" s="50">
        <v>465</v>
      </c>
      <c r="G24" s="56">
        <v>814</v>
      </c>
      <c r="H24" s="21">
        <v>696</v>
      </c>
      <c r="I24" s="19">
        <v>1942</v>
      </c>
      <c r="J24" s="20">
        <f t="shared" si="0"/>
        <v>3917</v>
      </c>
      <c r="K24" s="62">
        <v>1475</v>
      </c>
      <c r="L24" s="68">
        <v>3552</v>
      </c>
      <c r="M24" s="19">
        <v>5462</v>
      </c>
      <c r="N24" s="20">
        <f t="shared" si="1"/>
        <v>10489</v>
      </c>
      <c r="O24" s="62">
        <v>1586</v>
      </c>
      <c r="P24" s="68">
        <v>108</v>
      </c>
      <c r="Q24" s="50"/>
      <c r="R24" s="56"/>
      <c r="S24" s="21"/>
      <c r="T24" s="50"/>
      <c r="U24" s="56"/>
      <c r="V24" s="21"/>
      <c r="W24" s="20">
        <f t="shared" si="2"/>
        <v>1694</v>
      </c>
      <c r="X24" s="21">
        <f t="shared" si="3"/>
        <v>16100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/>
      <c r="E25" s="21">
        <v>973</v>
      </c>
      <c r="F25" s="50">
        <v>3534</v>
      </c>
      <c r="G25" s="56">
        <v>2154</v>
      </c>
      <c r="H25" s="21">
        <v>2171</v>
      </c>
      <c r="I25" s="19">
        <v>123</v>
      </c>
      <c r="J25" s="20">
        <f t="shared" si="0"/>
        <v>8955</v>
      </c>
      <c r="K25" s="62">
        <v>1298</v>
      </c>
      <c r="L25" s="68">
        <v>8069</v>
      </c>
      <c r="M25" s="19">
        <v>5256</v>
      </c>
      <c r="N25" s="20">
        <f t="shared" si="1"/>
        <v>14623</v>
      </c>
      <c r="O25" s="62">
        <v>1717</v>
      </c>
      <c r="P25" s="68">
        <v>405</v>
      </c>
      <c r="Q25" s="50"/>
      <c r="R25" s="56"/>
      <c r="S25" s="21"/>
      <c r="T25" s="50"/>
      <c r="U25" s="56"/>
      <c r="V25" s="21"/>
      <c r="W25" s="20">
        <f t="shared" si="2"/>
        <v>2122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/>
      <c r="L26" s="68">
        <v>2623</v>
      </c>
      <c r="M26" s="19">
        <v>2315</v>
      </c>
      <c r="N26" s="20">
        <f t="shared" si="1"/>
        <v>4938</v>
      </c>
      <c r="O26" s="62">
        <v>2362</v>
      </c>
      <c r="P26" s="68"/>
      <c r="Q26" s="50"/>
      <c r="R26" s="56"/>
      <c r="S26" s="21"/>
      <c r="T26" s="50"/>
      <c r="U26" s="56"/>
      <c r="V26" s="21"/>
      <c r="W26" s="20">
        <f t="shared" si="2"/>
        <v>2362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>
        <v>74</v>
      </c>
      <c r="F27" s="50">
        <v>264</v>
      </c>
      <c r="G27" s="56">
        <v>760</v>
      </c>
      <c r="H27" s="21">
        <v>2058</v>
      </c>
      <c r="I27" s="19">
        <v>231</v>
      </c>
      <c r="J27" s="20">
        <f t="shared" si="0"/>
        <v>3387</v>
      </c>
      <c r="K27" s="62">
        <v>1406</v>
      </c>
      <c r="L27" s="68">
        <v>2154</v>
      </c>
      <c r="M27" s="19">
        <v>4414</v>
      </c>
      <c r="N27" s="20">
        <f t="shared" si="1"/>
        <v>7974</v>
      </c>
      <c r="O27" s="62">
        <v>3239</v>
      </c>
      <c r="P27" s="68"/>
      <c r="Q27" s="50"/>
      <c r="R27" s="56"/>
      <c r="S27" s="21"/>
      <c r="T27" s="50"/>
      <c r="U27" s="56"/>
      <c r="V27" s="21"/>
      <c r="W27" s="20">
        <f t="shared" si="2"/>
        <v>3239</v>
      </c>
      <c r="X27" s="21">
        <f t="shared" si="3"/>
        <v>14600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>
        <v>50</v>
      </c>
      <c r="G28" s="56">
        <v>50</v>
      </c>
      <c r="H28" s="21">
        <v>100</v>
      </c>
      <c r="I28" s="19">
        <v>100</v>
      </c>
      <c r="J28" s="20">
        <f t="shared" si="0"/>
        <v>300</v>
      </c>
      <c r="K28" s="62">
        <v>400</v>
      </c>
      <c r="L28" s="68">
        <v>1500</v>
      </c>
      <c r="M28" s="19">
        <v>1700</v>
      </c>
      <c r="N28" s="20">
        <f t="shared" si="1"/>
        <v>3600</v>
      </c>
      <c r="O28" s="62">
        <v>700</v>
      </c>
      <c r="P28" s="68">
        <v>1200</v>
      </c>
      <c r="Q28" s="50">
        <v>100</v>
      </c>
      <c r="R28" s="56">
        <v>100</v>
      </c>
      <c r="S28" s="21"/>
      <c r="T28" s="50"/>
      <c r="U28" s="56"/>
      <c r="V28" s="21"/>
      <c r="W28" s="20">
        <f t="shared" si="2"/>
        <v>2100</v>
      </c>
      <c r="X28" s="21">
        <f t="shared" si="3"/>
        <v>6000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/>
      <c r="E29" s="21">
        <v>653</v>
      </c>
      <c r="F29" s="50">
        <v>1350</v>
      </c>
      <c r="G29" s="56">
        <v>3274</v>
      </c>
      <c r="H29" s="21">
        <v>4862</v>
      </c>
      <c r="I29" s="19">
        <v>3361</v>
      </c>
      <c r="J29" s="20">
        <f t="shared" si="0"/>
        <v>13500</v>
      </c>
      <c r="K29" s="62">
        <v>3630</v>
      </c>
      <c r="L29" s="68">
        <v>2810</v>
      </c>
      <c r="M29" s="19">
        <v>2620</v>
      </c>
      <c r="N29" s="20">
        <f t="shared" si="1"/>
        <v>9060</v>
      </c>
      <c r="O29" s="62">
        <v>1690</v>
      </c>
      <c r="P29" s="68">
        <v>750</v>
      </c>
      <c r="Q29" s="50"/>
      <c r="R29" s="56"/>
      <c r="S29" s="21"/>
      <c r="T29" s="50"/>
      <c r="U29" s="56"/>
      <c r="V29" s="21"/>
      <c r="W29" s="20">
        <f t="shared" si="2"/>
        <v>2440</v>
      </c>
      <c r="X29" s="21">
        <f t="shared" si="3"/>
        <v>25000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/>
      <c r="I30" s="19">
        <v>1516</v>
      </c>
      <c r="J30" s="20">
        <f t="shared" si="0"/>
        <v>1516</v>
      </c>
      <c r="K30" s="62">
        <v>876</v>
      </c>
      <c r="L30" s="68">
        <v>972</v>
      </c>
      <c r="M30" s="19">
        <v>972</v>
      </c>
      <c r="N30" s="20">
        <f t="shared" si="1"/>
        <v>2820</v>
      </c>
      <c r="O30" s="62">
        <v>388</v>
      </c>
      <c r="P30" s="68">
        <v>376</v>
      </c>
      <c r="Q30" s="50"/>
      <c r="R30" s="56"/>
      <c r="S30" s="21"/>
      <c r="T30" s="50"/>
      <c r="U30" s="56"/>
      <c r="V30" s="21"/>
      <c r="W30" s="20">
        <f t="shared" si="2"/>
        <v>764</v>
      </c>
      <c r="X30" s="21">
        <f t="shared" si="3"/>
        <v>5100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>
        <v>147</v>
      </c>
      <c r="F31" s="50">
        <v>197</v>
      </c>
      <c r="G31" s="56">
        <v>893</v>
      </c>
      <c r="H31" s="21">
        <v>1831</v>
      </c>
      <c r="I31" s="19">
        <v>2235</v>
      </c>
      <c r="J31" s="20">
        <f t="shared" si="0"/>
        <v>5303</v>
      </c>
      <c r="K31" s="62"/>
      <c r="L31" s="68">
        <v>197</v>
      </c>
      <c r="M31" s="19"/>
      <c r="N31" s="20">
        <f t="shared" si="1"/>
        <v>197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/>
      <c r="F32" s="50">
        <v>101</v>
      </c>
      <c r="G32" s="56">
        <v>860</v>
      </c>
      <c r="H32" s="21">
        <v>296</v>
      </c>
      <c r="I32" s="19">
        <v>565</v>
      </c>
      <c r="J32" s="20">
        <f t="shared" si="0"/>
        <v>1822</v>
      </c>
      <c r="K32" s="62">
        <v>744</v>
      </c>
      <c r="L32" s="68">
        <v>1119</v>
      </c>
      <c r="M32" s="19">
        <v>1007</v>
      </c>
      <c r="N32" s="20">
        <f t="shared" si="1"/>
        <v>2870</v>
      </c>
      <c r="O32" s="62">
        <v>308</v>
      </c>
      <c r="P32" s="68"/>
      <c r="Q32" s="50"/>
      <c r="R32" s="56"/>
      <c r="S32" s="21"/>
      <c r="T32" s="50"/>
      <c r="U32" s="56"/>
      <c r="V32" s="21"/>
      <c r="W32" s="20">
        <f t="shared" si="2"/>
        <v>308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/>
      <c r="F33" s="50">
        <v>72</v>
      </c>
      <c r="G33" s="56">
        <v>244</v>
      </c>
      <c r="H33" s="21">
        <v>153</v>
      </c>
      <c r="I33" s="19">
        <v>11</v>
      </c>
      <c r="J33" s="20">
        <f t="shared" si="0"/>
        <v>480</v>
      </c>
      <c r="K33" s="62">
        <v>1000</v>
      </c>
      <c r="L33" s="68">
        <v>1500</v>
      </c>
      <c r="M33" s="19">
        <v>240</v>
      </c>
      <c r="N33" s="20">
        <f t="shared" si="1"/>
        <v>2740</v>
      </c>
      <c r="O33" s="62">
        <v>500</v>
      </c>
      <c r="P33" s="68">
        <v>250</v>
      </c>
      <c r="Q33" s="50">
        <v>210</v>
      </c>
      <c r="R33" s="56">
        <v>20</v>
      </c>
      <c r="S33" s="21"/>
      <c r="T33" s="50"/>
      <c r="U33" s="56"/>
      <c r="V33" s="21"/>
      <c r="W33" s="20">
        <f t="shared" si="2"/>
        <v>980</v>
      </c>
      <c r="X33" s="21">
        <f t="shared" si="3"/>
        <v>4200</v>
      </c>
    </row>
    <row r="34" spans="1:24" s="13" customFormat="1" ht="18.75" customHeight="1" x14ac:dyDescent="0.15">
      <c r="A34" s="12">
        <v>28</v>
      </c>
      <c r="B34" s="18" t="s">
        <v>44</v>
      </c>
      <c r="C34" s="50"/>
      <c r="D34" s="56"/>
      <c r="E34" s="21">
        <v>127</v>
      </c>
      <c r="F34" s="50">
        <v>646</v>
      </c>
      <c r="G34" s="56">
        <v>995</v>
      </c>
      <c r="H34" s="21">
        <v>1286</v>
      </c>
      <c r="I34" s="19">
        <v>1876</v>
      </c>
      <c r="J34" s="20">
        <f t="shared" si="0"/>
        <v>4930</v>
      </c>
      <c r="K34" s="62">
        <v>1969</v>
      </c>
      <c r="L34" s="68">
        <v>2595</v>
      </c>
      <c r="M34" s="19">
        <v>7787</v>
      </c>
      <c r="N34" s="20">
        <f t="shared" si="1"/>
        <v>12351</v>
      </c>
      <c r="O34" s="62">
        <v>3016</v>
      </c>
      <c r="P34" s="68">
        <v>1514</v>
      </c>
      <c r="Q34" s="50">
        <v>389</v>
      </c>
      <c r="R34" s="56"/>
      <c r="S34" s="21"/>
      <c r="T34" s="50"/>
      <c r="U34" s="56"/>
      <c r="V34" s="21"/>
      <c r="W34" s="20">
        <f t="shared" si="2"/>
        <v>4919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/>
      <c r="F35" s="50">
        <v>600</v>
      </c>
      <c r="G35" s="56">
        <v>920</v>
      </c>
      <c r="H35" s="21"/>
      <c r="I35" s="19"/>
      <c r="J35" s="20">
        <f>SUM(C35:I35)</f>
        <v>1520</v>
      </c>
      <c r="K35" s="62">
        <v>1590</v>
      </c>
      <c r="L35" s="68">
        <v>4227</v>
      </c>
      <c r="M35" s="19">
        <v>2721</v>
      </c>
      <c r="N35" s="20">
        <f>SUM(K35:M35)</f>
        <v>8538</v>
      </c>
      <c r="O35" s="62">
        <v>2649</v>
      </c>
      <c r="P35" s="68">
        <v>793</v>
      </c>
      <c r="Q35" s="50"/>
      <c r="R35" s="56"/>
      <c r="S35" s="21"/>
      <c r="T35" s="50"/>
      <c r="U35" s="56"/>
      <c r="V35" s="21"/>
      <c r="W35" s="20">
        <f>SUM(O35:V35)</f>
        <v>3442</v>
      </c>
      <c r="X35" s="21">
        <f>+J35+N35+W35</f>
        <v>13500</v>
      </c>
    </row>
    <row r="36" spans="1:24" s="13" customFormat="1" ht="18.75" customHeight="1" x14ac:dyDescent="0.15">
      <c r="A36" s="12">
        <v>30</v>
      </c>
      <c r="B36" s="97" t="s">
        <v>61</v>
      </c>
      <c r="C36" s="100"/>
      <c r="D36" s="101"/>
      <c r="E36" s="102"/>
      <c r="F36" s="100"/>
      <c r="G36" s="101">
        <v>993</v>
      </c>
      <c r="H36" s="102">
        <v>2264</v>
      </c>
      <c r="I36" s="103">
        <v>5411</v>
      </c>
      <c r="J36" s="104">
        <f>SUM(C36:I36)</f>
        <v>8668</v>
      </c>
      <c r="K36" s="105">
        <v>4420</v>
      </c>
      <c r="L36" s="106"/>
      <c r="M36" s="103"/>
      <c r="N36" s="104">
        <f>SUM(K36:M36)</f>
        <v>4420</v>
      </c>
      <c r="O36" s="105">
        <v>412</v>
      </c>
      <c r="P36" s="106"/>
      <c r="Q36" s="100"/>
      <c r="R36" s="101"/>
      <c r="S36" s="102"/>
      <c r="T36" s="100"/>
      <c r="U36" s="101"/>
      <c r="V36" s="102"/>
      <c r="W36" s="104">
        <f>SUM(O36:V36)</f>
        <v>412</v>
      </c>
      <c r="X36" s="102">
        <f>+J36+N36+W36</f>
        <v>13500</v>
      </c>
    </row>
    <row r="37" spans="1:24" s="22" customFormat="1" ht="18.75" customHeight="1" x14ac:dyDescent="0.15">
      <c r="A37" s="28"/>
      <c r="B37" s="29" t="s">
        <v>52</v>
      </c>
      <c r="C37" s="52">
        <f t="shared" ref="C37:I37" si="4">SUM(C7:C36)</f>
        <v>10</v>
      </c>
      <c r="D37" s="58">
        <f t="shared" si="4"/>
        <v>128</v>
      </c>
      <c r="E37" s="32">
        <f t="shared" si="4"/>
        <v>7829</v>
      </c>
      <c r="F37" s="52">
        <f t="shared" si="4"/>
        <v>19255</v>
      </c>
      <c r="G37" s="58">
        <f t="shared" si="4"/>
        <v>29322</v>
      </c>
      <c r="H37" s="32">
        <f t="shared" si="4"/>
        <v>38605</v>
      </c>
      <c r="I37" s="30">
        <f t="shared" si="4"/>
        <v>36710</v>
      </c>
      <c r="J37" s="31">
        <f t="shared" si="0"/>
        <v>131859</v>
      </c>
      <c r="K37" s="64">
        <f>SUM(K7:K36)</f>
        <v>39560</v>
      </c>
      <c r="L37" s="70">
        <f>SUM(L7:L36)</f>
        <v>74318</v>
      </c>
      <c r="M37" s="30">
        <f>SUM(M7:M36)</f>
        <v>87347</v>
      </c>
      <c r="N37" s="31">
        <f t="shared" si="1"/>
        <v>201225</v>
      </c>
      <c r="O37" s="64">
        <f t="shared" ref="O37:V37" si="5">SUM(O7:O36)</f>
        <v>57121</v>
      </c>
      <c r="P37" s="70">
        <f t="shared" si="5"/>
        <v>23710</v>
      </c>
      <c r="Q37" s="52">
        <f t="shared" si="5"/>
        <v>4915</v>
      </c>
      <c r="R37" s="58">
        <f t="shared" si="5"/>
        <v>2999</v>
      </c>
      <c r="S37" s="32">
        <f t="shared" si="5"/>
        <v>2221</v>
      </c>
      <c r="T37" s="52">
        <f t="shared" si="5"/>
        <v>600</v>
      </c>
      <c r="U37" s="58">
        <f t="shared" si="5"/>
        <v>0</v>
      </c>
      <c r="V37" s="32">
        <f t="shared" si="5"/>
        <v>0</v>
      </c>
      <c r="W37" s="31">
        <f t="shared" si="2"/>
        <v>91566</v>
      </c>
      <c r="X37" s="32">
        <f t="shared" si="3"/>
        <v>424650</v>
      </c>
    </row>
    <row r="38" spans="1:24" s="37" customFormat="1" ht="18.75" customHeight="1" thickBot="1" x14ac:dyDescent="0.2">
      <c r="A38" s="12"/>
      <c r="B38" s="33" t="s">
        <v>51</v>
      </c>
      <c r="C38" s="53"/>
      <c r="D38" s="59"/>
      <c r="E38" s="36"/>
      <c r="F38" s="53"/>
      <c r="G38" s="59"/>
      <c r="H38" s="36"/>
      <c r="I38" s="34"/>
      <c r="J38" s="35">
        <f>SUM(E38:I38)</f>
        <v>0</v>
      </c>
      <c r="K38" s="65"/>
      <c r="L38" s="71"/>
      <c r="M38" s="34"/>
      <c r="N38" s="35">
        <f t="shared" si="1"/>
        <v>0</v>
      </c>
      <c r="O38" s="65"/>
      <c r="P38" s="71"/>
      <c r="Q38" s="53"/>
      <c r="R38" s="59"/>
      <c r="S38" s="36"/>
      <c r="T38" s="53"/>
      <c r="U38" s="59"/>
      <c r="V38" s="36"/>
      <c r="W38" s="35">
        <f t="shared" si="2"/>
        <v>0</v>
      </c>
      <c r="X38" s="36">
        <f t="shared" si="3"/>
        <v>0</v>
      </c>
    </row>
    <row r="39" spans="1:24" s="22" customFormat="1" ht="18.75" customHeight="1" x14ac:dyDescent="0.15">
      <c r="A39" s="28"/>
      <c r="B39" s="38" t="s">
        <v>17</v>
      </c>
      <c r="C39" s="54">
        <f t="shared" ref="C39:X39" si="6">+C38+C37</f>
        <v>10</v>
      </c>
      <c r="D39" s="60">
        <f t="shared" si="6"/>
        <v>128</v>
      </c>
      <c r="E39" s="41">
        <f t="shared" si="6"/>
        <v>7829</v>
      </c>
      <c r="F39" s="54">
        <f t="shared" si="6"/>
        <v>19255</v>
      </c>
      <c r="G39" s="60">
        <f t="shared" si="6"/>
        <v>29322</v>
      </c>
      <c r="H39" s="41">
        <f t="shared" si="6"/>
        <v>38605</v>
      </c>
      <c r="I39" s="39">
        <f t="shared" si="6"/>
        <v>36710</v>
      </c>
      <c r="J39" s="40">
        <f t="shared" si="6"/>
        <v>131859</v>
      </c>
      <c r="K39" s="66">
        <f t="shared" si="6"/>
        <v>39560</v>
      </c>
      <c r="L39" s="72">
        <f t="shared" si="6"/>
        <v>74318</v>
      </c>
      <c r="M39" s="39">
        <f t="shared" si="6"/>
        <v>87347</v>
      </c>
      <c r="N39" s="40">
        <f t="shared" si="6"/>
        <v>201225</v>
      </c>
      <c r="O39" s="66">
        <f t="shared" si="6"/>
        <v>57121</v>
      </c>
      <c r="P39" s="72">
        <f t="shared" si="6"/>
        <v>23710</v>
      </c>
      <c r="Q39" s="54">
        <f t="shared" si="6"/>
        <v>4915</v>
      </c>
      <c r="R39" s="60">
        <f t="shared" si="6"/>
        <v>2999</v>
      </c>
      <c r="S39" s="41">
        <f t="shared" si="6"/>
        <v>2221</v>
      </c>
      <c r="T39" s="54">
        <f t="shared" si="6"/>
        <v>600</v>
      </c>
      <c r="U39" s="60">
        <f t="shared" si="6"/>
        <v>0</v>
      </c>
      <c r="V39" s="41">
        <f t="shared" si="6"/>
        <v>0</v>
      </c>
      <c r="W39" s="40">
        <f t="shared" si="6"/>
        <v>91566</v>
      </c>
      <c r="X39" s="41">
        <f t="shared" si="6"/>
        <v>424650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62992125984251968" bottom="0.27559055118110237" header="0.51181102362204722" footer="0.35433070866141736"/>
  <pageSetup paperSize="9" scale="80" orientation="landscape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0"/>
  <dimension ref="A1:X40"/>
  <sheetViews>
    <sheetView zoomScaleNormal="100" workbookViewId="0">
      <pane xSplit="2" ySplit="6" topLeftCell="C19" activePane="bottomRight" state="frozen"/>
      <selection pane="topRight" activeCell="B1" sqref="B1"/>
      <selection pane="bottomLeft" activeCell="A6" sqref="A6"/>
      <selection pane="bottomRight" activeCell="D32" sqref="D32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68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>
        <v>91</v>
      </c>
      <c r="I7" s="15">
        <v>198</v>
      </c>
      <c r="J7" s="16">
        <f t="shared" ref="J7:J38" si="0">SUM(C7:I7)</f>
        <v>289</v>
      </c>
      <c r="K7" s="61">
        <v>380</v>
      </c>
      <c r="L7" s="67">
        <v>612</v>
      </c>
      <c r="M7" s="15">
        <v>272</v>
      </c>
      <c r="N7" s="16">
        <f t="shared" ref="N7:N39" si="1">SUM(K7:M7)</f>
        <v>1264</v>
      </c>
      <c r="O7" s="61">
        <v>82</v>
      </c>
      <c r="P7" s="67">
        <v>165</v>
      </c>
      <c r="Q7" s="49"/>
      <c r="R7" s="55"/>
      <c r="S7" s="17"/>
      <c r="T7" s="49"/>
      <c r="U7" s="55"/>
      <c r="V7" s="17"/>
      <c r="W7" s="16">
        <f t="shared" ref="W7:W39" si="2">SUM(O7:V7)</f>
        <v>247</v>
      </c>
      <c r="X7" s="17">
        <f t="shared" ref="X7:X39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>
        <v>60</v>
      </c>
      <c r="E8" s="21">
        <v>340</v>
      </c>
      <c r="F8" s="50">
        <v>1100</v>
      </c>
      <c r="G8" s="56">
        <v>1800</v>
      </c>
      <c r="H8" s="21">
        <v>1250</v>
      </c>
      <c r="I8" s="19">
        <v>1350</v>
      </c>
      <c r="J8" s="20">
        <f t="shared" si="0"/>
        <v>5900</v>
      </c>
      <c r="K8" s="62">
        <v>460</v>
      </c>
      <c r="L8" s="68">
        <v>670</v>
      </c>
      <c r="M8" s="19">
        <v>570</v>
      </c>
      <c r="N8" s="20">
        <f t="shared" si="1"/>
        <v>1700</v>
      </c>
      <c r="O8" s="62">
        <v>400</v>
      </c>
      <c r="P8" s="68"/>
      <c r="Q8" s="50"/>
      <c r="R8" s="56"/>
      <c r="S8" s="21"/>
      <c r="T8" s="50"/>
      <c r="U8" s="56"/>
      <c r="V8" s="21"/>
      <c r="W8" s="20">
        <f t="shared" si="2"/>
        <v>400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440</v>
      </c>
      <c r="H9" s="21">
        <v>545</v>
      </c>
      <c r="I9" s="19">
        <v>315</v>
      </c>
      <c r="J9" s="20">
        <f t="shared" si="0"/>
        <v>1300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1300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>
        <v>246</v>
      </c>
      <c r="F10" s="50">
        <v>1689</v>
      </c>
      <c r="G10" s="56">
        <v>1598</v>
      </c>
      <c r="H10" s="21">
        <v>2725</v>
      </c>
      <c r="I10" s="19">
        <v>3120</v>
      </c>
      <c r="J10" s="20">
        <f t="shared" si="0"/>
        <v>9378</v>
      </c>
      <c r="K10" s="62">
        <v>2265</v>
      </c>
      <c r="L10" s="68">
        <v>2262</v>
      </c>
      <c r="M10" s="19">
        <v>2660</v>
      </c>
      <c r="N10" s="20">
        <f t="shared" si="1"/>
        <v>7187</v>
      </c>
      <c r="O10" s="62">
        <v>3765</v>
      </c>
      <c r="P10" s="68">
        <v>786</v>
      </c>
      <c r="Q10" s="50"/>
      <c r="R10" s="56"/>
      <c r="S10" s="21"/>
      <c r="T10" s="50"/>
      <c r="U10" s="56"/>
      <c r="V10" s="21"/>
      <c r="W10" s="20">
        <f t="shared" si="2"/>
        <v>4551</v>
      </c>
      <c r="X10" s="21">
        <f t="shared" si="3"/>
        <v>21116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>
        <v>1000</v>
      </c>
      <c r="L11" s="68">
        <v>3300</v>
      </c>
      <c r="M11" s="19">
        <v>3300</v>
      </c>
      <c r="N11" s="20">
        <f t="shared" si="1"/>
        <v>7600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7600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>
        <v>385</v>
      </c>
      <c r="F12" s="50">
        <v>1302</v>
      </c>
      <c r="G12" s="56">
        <v>2282</v>
      </c>
      <c r="H12" s="21">
        <v>3220</v>
      </c>
      <c r="I12" s="19">
        <v>1575</v>
      </c>
      <c r="J12" s="20">
        <v>8764</v>
      </c>
      <c r="K12" s="62">
        <v>972</v>
      </c>
      <c r="L12" s="68">
        <v>4753</v>
      </c>
      <c r="M12" s="19">
        <v>2856</v>
      </c>
      <c r="N12" s="20">
        <f t="shared" si="1"/>
        <v>8581</v>
      </c>
      <c r="O12" s="62">
        <v>1535</v>
      </c>
      <c r="P12" s="68">
        <v>420</v>
      </c>
      <c r="Q12" s="50"/>
      <c r="R12" s="56"/>
      <c r="S12" s="21"/>
      <c r="T12" s="50"/>
      <c r="U12" s="56"/>
      <c r="V12" s="21"/>
      <c r="W12" s="20">
        <f t="shared" si="2"/>
        <v>1955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>
        <v>168</v>
      </c>
      <c r="D13" s="56">
        <v>1506</v>
      </c>
      <c r="E13" s="21">
        <v>3035</v>
      </c>
      <c r="F13" s="50">
        <v>2955</v>
      </c>
      <c r="G13" s="56">
        <v>3061</v>
      </c>
      <c r="H13" s="21">
        <v>2926</v>
      </c>
      <c r="I13" s="19">
        <v>2618</v>
      </c>
      <c r="J13" s="20">
        <f t="shared" si="0"/>
        <v>16269</v>
      </c>
      <c r="K13" s="62">
        <v>2676</v>
      </c>
      <c r="L13" s="68">
        <v>2618</v>
      </c>
      <c r="M13" s="19">
        <v>2841</v>
      </c>
      <c r="N13" s="20">
        <f t="shared" si="1"/>
        <v>8135</v>
      </c>
      <c r="O13" s="62">
        <v>1096</v>
      </c>
      <c r="P13" s="68"/>
      <c r="Q13" s="50"/>
      <c r="R13" s="56"/>
      <c r="S13" s="21"/>
      <c r="T13" s="50"/>
      <c r="U13" s="56"/>
      <c r="V13" s="21"/>
      <c r="W13" s="20">
        <f t="shared" si="2"/>
        <v>1096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>
        <v>950</v>
      </c>
      <c r="G14" s="56">
        <v>950</v>
      </c>
      <c r="H14" s="21">
        <v>475</v>
      </c>
      <c r="I14" s="19">
        <v>950</v>
      </c>
      <c r="J14" s="20">
        <f t="shared" si="0"/>
        <v>3325</v>
      </c>
      <c r="K14" s="62">
        <v>955</v>
      </c>
      <c r="L14" s="68">
        <v>1955</v>
      </c>
      <c r="M14" s="19">
        <v>535</v>
      </c>
      <c r="N14" s="20">
        <f t="shared" si="1"/>
        <v>3445</v>
      </c>
      <c r="O14" s="62">
        <v>5345</v>
      </c>
      <c r="P14" s="68">
        <v>885</v>
      </c>
      <c r="Q14" s="50"/>
      <c r="R14" s="56"/>
      <c r="S14" s="21"/>
      <c r="T14" s="50"/>
      <c r="U14" s="56"/>
      <c r="V14" s="21"/>
      <c r="W14" s="20">
        <f t="shared" si="2"/>
        <v>6230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>
        <v>393</v>
      </c>
      <c r="I15" s="19">
        <v>834</v>
      </c>
      <c r="J15" s="20">
        <f t="shared" si="0"/>
        <v>1227</v>
      </c>
      <c r="K15" s="62">
        <v>858</v>
      </c>
      <c r="L15" s="68">
        <v>1130</v>
      </c>
      <c r="M15" s="19">
        <v>1664</v>
      </c>
      <c r="N15" s="20">
        <f t="shared" si="1"/>
        <v>3652</v>
      </c>
      <c r="O15" s="62">
        <v>1827</v>
      </c>
      <c r="P15" s="68">
        <v>729</v>
      </c>
      <c r="Q15" s="50"/>
      <c r="R15" s="56"/>
      <c r="S15" s="21"/>
      <c r="T15" s="50"/>
      <c r="U15" s="56"/>
      <c r="V15" s="21"/>
      <c r="W15" s="20">
        <f t="shared" si="2"/>
        <v>2556</v>
      </c>
      <c r="X15" s="21">
        <f t="shared" si="3"/>
        <v>7435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/>
      <c r="E16" s="21"/>
      <c r="F16" s="50"/>
      <c r="G16" s="56">
        <v>137</v>
      </c>
      <c r="H16" s="21">
        <v>1738</v>
      </c>
      <c r="I16" s="19">
        <v>1499</v>
      </c>
      <c r="J16" s="20">
        <f t="shared" si="0"/>
        <v>3374</v>
      </c>
      <c r="K16" s="62">
        <v>3165</v>
      </c>
      <c r="L16" s="68">
        <v>4766</v>
      </c>
      <c r="M16" s="19">
        <v>6486</v>
      </c>
      <c r="N16" s="20">
        <f t="shared" si="1"/>
        <v>14417</v>
      </c>
      <c r="O16" s="62">
        <v>4595</v>
      </c>
      <c r="P16" s="68">
        <v>3057</v>
      </c>
      <c r="Q16" s="50"/>
      <c r="R16" s="56"/>
      <c r="S16" s="21"/>
      <c r="T16" s="50"/>
      <c r="U16" s="56"/>
      <c r="V16" s="21"/>
      <c r="W16" s="20">
        <f t="shared" si="2"/>
        <v>7652</v>
      </c>
      <c r="X16" s="21">
        <f t="shared" si="3"/>
        <v>25443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>
        <v>72</v>
      </c>
      <c r="F17" s="50">
        <v>269</v>
      </c>
      <c r="G17" s="56">
        <v>454</v>
      </c>
      <c r="H17" s="21">
        <v>6144</v>
      </c>
      <c r="I17" s="19">
        <v>3937</v>
      </c>
      <c r="J17" s="20">
        <f t="shared" si="0"/>
        <v>10876</v>
      </c>
      <c r="K17" s="62">
        <v>3810</v>
      </c>
      <c r="L17" s="68">
        <v>2985</v>
      </c>
      <c r="M17" s="19">
        <v>4626</v>
      </c>
      <c r="N17" s="20">
        <f t="shared" si="1"/>
        <v>11421</v>
      </c>
      <c r="O17" s="62">
        <v>2272</v>
      </c>
      <c r="P17" s="68">
        <v>979</v>
      </c>
      <c r="Q17" s="50"/>
      <c r="R17" s="56"/>
      <c r="S17" s="21"/>
      <c r="T17" s="50"/>
      <c r="U17" s="56"/>
      <c r="V17" s="21"/>
      <c r="W17" s="20">
        <f t="shared" si="2"/>
        <v>3251</v>
      </c>
      <c r="X17" s="21">
        <f t="shared" si="3"/>
        <v>25548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/>
      <c r="F18" s="50"/>
      <c r="G18" s="56"/>
      <c r="H18" s="21">
        <v>233</v>
      </c>
      <c r="I18" s="19">
        <v>2068</v>
      </c>
      <c r="J18" s="20">
        <f t="shared" si="0"/>
        <v>2301</v>
      </c>
      <c r="K18" s="62">
        <v>1642</v>
      </c>
      <c r="L18" s="68">
        <v>3905</v>
      </c>
      <c r="M18" s="19">
        <v>5148</v>
      </c>
      <c r="N18" s="20">
        <f t="shared" si="1"/>
        <v>10695</v>
      </c>
      <c r="O18" s="62">
        <v>3129</v>
      </c>
      <c r="P18" s="68">
        <v>3513</v>
      </c>
      <c r="Q18" s="50"/>
      <c r="R18" s="56"/>
      <c r="S18" s="21"/>
      <c r="T18" s="50"/>
      <c r="U18" s="56"/>
      <c r="V18" s="21"/>
      <c r="W18" s="20">
        <f t="shared" si="2"/>
        <v>6642</v>
      </c>
      <c r="X18" s="21">
        <f t="shared" si="3"/>
        <v>19638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/>
      <c r="E19" s="21">
        <v>18</v>
      </c>
      <c r="F19" s="50">
        <v>31</v>
      </c>
      <c r="G19" s="56">
        <v>141</v>
      </c>
      <c r="H19" s="21">
        <v>788</v>
      </c>
      <c r="I19" s="19">
        <v>1826</v>
      </c>
      <c r="J19" s="20">
        <f t="shared" si="0"/>
        <v>2804</v>
      </c>
      <c r="K19" s="62">
        <v>2422</v>
      </c>
      <c r="L19" s="68">
        <v>1878</v>
      </c>
      <c r="M19" s="19">
        <v>2487</v>
      </c>
      <c r="N19" s="20">
        <f t="shared" si="1"/>
        <v>6787</v>
      </c>
      <c r="O19" s="62">
        <v>2489</v>
      </c>
      <c r="P19" s="68">
        <v>1920</v>
      </c>
      <c r="Q19" s="50"/>
      <c r="R19" s="56"/>
      <c r="S19" s="21"/>
      <c r="T19" s="50"/>
      <c r="U19" s="56"/>
      <c r="V19" s="21"/>
      <c r="W19" s="20">
        <f t="shared" si="2"/>
        <v>4409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>
        <v>55</v>
      </c>
      <c r="E20" s="21">
        <v>574</v>
      </c>
      <c r="F20" s="50">
        <v>2146</v>
      </c>
      <c r="G20" s="56">
        <v>3517</v>
      </c>
      <c r="H20" s="21">
        <v>6000</v>
      </c>
      <c r="I20" s="19">
        <v>2600</v>
      </c>
      <c r="J20" s="20">
        <f t="shared" si="0"/>
        <v>14892</v>
      </c>
      <c r="K20" s="62">
        <v>3170</v>
      </c>
      <c r="L20" s="68">
        <v>5004</v>
      </c>
      <c r="M20" s="19">
        <v>5205</v>
      </c>
      <c r="N20" s="20">
        <f t="shared" si="1"/>
        <v>13379</v>
      </c>
      <c r="O20" s="62">
        <v>5700</v>
      </c>
      <c r="P20" s="68">
        <v>4870</v>
      </c>
      <c r="Q20" s="50">
        <v>4100</v>
      </c>
      <c r="R20" s="56">
        <v>4000</v>
      </c>
      <c r="S20" s="21">
        <v>3656</v>
      </c>
      <c r="T20" s="50">
        <v>803</v>
      </c>
      <c r="U20" s="56"/>
      <c r="V20" s="21"/>
      <c r="W20" s="20">
        <f t="shared" si="2"/>
        <v>23129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>
        <v>23</v>
      </c>
      <c r="E21" s="21">
        <v>93</v>
      </c>
      <c r="F21" s="50">
        <v>86</v>
      </c>
      <c r="G21" s="56">
        <v>557</v>
      </c>
      <c r="H21" s="21">
        <v>913</v>
      </c>
      <c r="I21" s="19">
        <v>1260</v>
      </c>
      <c r="J21" s="20">
        <f t="shared" si="0"/>
        <v>2932</v>
      </c>
      <c r="K21" s="62">
        <v>2923</v>
      </c>
      <c r="L21" s="68">
        <v>5563</v>
      </c>
      <c r="M21" s="19">
        <v>4174</v>
      </c>
      <c r="N21" s="20">
        <f t="shared" si="1"/>
        <v>12660</v>
      </c>
      <c r="O21" s="62">
        <v>1645</v>
      </c>
      <c r="P21" s="68">
        <v>720</v>
      </c>
      <c r="Q21" s="50">
        <v>43</v>
      </c>
      <c r="R21" s="56"/>
      <c r="S21" s="21"/>
      <c r="T21" s="50"/>
      <c r="U21" s="56"/>
      <c r="V21" s="21"/>
      <c r="W21" s="20">
        <f t="shared" si="2"/>
        <v>2408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464</v>
      </c>
      <c r="G22" s="56">
        <v>898</v>
      </c>
      <c r="H22" s="21">
        <v>411</v>
      </c>
      <c r="I22" s="19">
        <v>82</v>
      </c>
      <c r="J22" s="20">
        <f t="shared" si="0"/>
        <v>1855</v>
      </c>
      <c r="K22" s="62">
        <v>315</v>
      </c>
      <c r="L22" s="68">
        <v>338</v>
      </c>
      <c r="M22" s="19">
        <v>322</v>
      </c>
      <c r="N22" s="20">
        <f t="shared" si="1"/>
        <v>975</v>
      </c>
      <c r="O22" s="62">
        <v>170</v>
      </c>
      <c r="P22" s="68"/>
      <c r="Q22" s="50"/>
      <c r="R22" s="56"/>
      <c r="S22" s="21"/>
      <c r="T22" s="50"/>
      <c r="U22" s="56"/>
      <c r="V22" s="21"/>
      <c r="W22" s="20">
        <f t="shared" si="2"/>
        <v>170</v>
      </c>
      <c r="X22" s="21">
        <f t="shared" si="3"/>
        <v>3000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/>
      <c r="E23" s="21"/>
      <c r="F23" s="50">
        <v>86</v>
      </c>
      <c r="G23" s="56">
        <v>686</v>
      </c>
      <c r="H23" s="21">
        <v>425</v>
      </c>
      <c r="I23" s="19">
        <v>504</v>
      </c>
      <c r="J23" s="20">
        <f t="shared" si="0"/>
        <v>1701</v>
      </c>
      <c r="K23" s="62">
        <v>595</v>
      </c>
      <c r="L23" s="68">
        <v>251</v>
      </c>
      <c r="M23" s="19">
        <v>253</v>
      </c>
      <c r="N23" s="20">
        <f t="shared" si="1"/>
        <v>1099</v>
      </c>
      <c r="O23" s="62"/>
      <c r="P23" s="68"/>
      <c r="Q23" s="50"/>
      <c r="R23" s="56"/>
      <c r="S23" s="21"/>
      <c r="T23" s="50"/>
      <c r="U23" s="56"/>
      <c r="V23" s="21"/>
      <c r="W23" s="20">
        <f t="shared" si="2"/>
        <v>0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/>
      <c r="E24" s="21"/>
      <c r="F24" s="50">
        <v>588</v>
      </c>
      <c r="G24" s="56">
        <v>935</v>
      </c>
      <c r="H24" s="21">
        <v>1978</v>
      </c>
      <c r="I24" s="19">
        <v>2853</v>
      </c>
      <c r="J24" s="20">
        <f t="shared" si="0"/>
        <v>6354</v>
      </c>
      <c r="K24" s="62">
        <v>4012</v>
      </c>
      <c r="L24" s="68">
        <v>3259</v>
      </c>
      <c r="M24" s="19">
        <v>1776</v>
      </c>
      <c r="N24" s="20">
        <f t="shared" si="1"/>
        <v>9047</v>
      </c>
      <c r="O24" s="62">
        <v>1883</v>
      </c>
      <c r="P24" s="68">
        <v>380</v>
      </c>
      <c r="Q24" s="50"/>
      <c r="R24" s="56"/>
      <c r="S24" s="21"/>
      <c r="T24" s="50"/>
      <c r="U24" s="56"/>
      <c r="V24" s="21"/>
      <c r="W24" s="20">
        <f t="shared" si="2"/>
        <v>2263</v>
      </c>
      <c r="X24" s="21">
        <f t="shared" si="3"/>
        <v>17664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/>
      <c r="E25" s="21"/>
      <c r="F25" s="50">
        <v>3014</v>
      </c>
      <c r="G25" s="56">
        <v>2833</v>
      </c>
      <c r="H25" s="21">
        <v>2870</v>
      </c>
      <c r="I25" s="19">
        <v>1418</v>
      </c>
      <c r="J25" s="20">
        <f t="shared" si="0"/>
        <v>10135</v>
      </c>
      <c r="K25" s="62">
        <v>2429</v>
      </c>
      <c r="L25" s="68">
        <v>6332</v>
      </c>
      <c r="M25" s="19">
        <v>3589</v>
      </c>
      <c r="N25" s="20">
        <f t="shared" si="1"/>
        <v>12350</v>
      </c>
      <c r="O25" s="62">
        <v>2686</v>
      </c>
      <c r="P25" s="68">
        <v>529</v>
      </c>
      <c r="Q25" s="50"/>
      <c r="R25" s="56"/>
      <c r="S25" s="21"/>
      <c r="T25" s="50"/>
      <c r="U25" s="56"/>
      <c r="V25" s="21"/>
      <c r="W25" s="20">
        <f t="shared" si="2"/>
        <v>3215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/>
      <c r="L26" s="68">
        <v>2632</v>
      </c>
      <c r="M26" s="19">
        <v>2330</v>
      </c>
      <c r="N26" s="20">
        <f t="shared" si="1"/>
        <v>4962</v>
      </c>
      <c r="O26" s="62">
        <v>866</v>
      </c>
      <c r="P26" s="68">
        <v>1472</v>
      </c>
      <c r="Q26" s="50"/>
      <c r="R26" s="56"/>
      <c r="S26" s="21"/>
      <c r="T26" s="50"/>
      <c r="U26" s="56"/>
      <c r="V26" s="21"/>
      <c r="W26" s="20">
        <f t="shared" si="2"/>
        <v>2338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/>
      <c r="F27" s="50">
        <v>544</v>
      </c>
      <c r="G27" s="56">
        <v>660</v>
      </c>
      <c r="H27" s="21">
        <v>1582</v>
      </c>
      <c r="I27" s="19">
        <v>932</v>
      </c>
      <c r="J27" s="20">
        <f t="shared" si="0"/>
        <v>3718</v>
      </c>
      <c r="K27" s="62">
        <v>2105</v>
      </c>
      <c r="L27" s="68">
        <v>2208</v>
      </c>
      <c r="M27" s="19">
        <v>2529</v>
      </c>
      <c r="N27" s="20">
        <f t="shared" si="1"/>
        <v>6842</v>
      </c>
      <c r="O27" s="62">
        <v>2866</v>
      </c>
      <c r="P27" s="68">
        <v>1184</v>
      </c>
      <c r="Q27" s="50"/>
      <c r="R27" s="56"/>
      <c r="S27" s="21"/>
      <c r="T27" s="50"/>
      <c r="U27" s="56"/>
      <c r="V27" s="21"/>
      <c r="W27" s="20">
        <f t="shared" si="2"/>
        <v>4050</v>
      </c>
      <c r="X27" s="21">
        <f t="shared" si="3"/>
        <v>14610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/>
      <c r="G28" s="56">
        <v>100</v>
      </c>
      <c r="H28" s="21">
        <v>100</v>
      </c>
      <c r="I28" s="19">
        <v>100</v>
      </c>
      <c r="J28" s="20">
        <f t="shared" si="0"/>
        <v>300</v>
      </c>
      <c r="K28" s="62">
        <v>400</v>
      </c>
      <c r="L28" s="68">
        <v>300</v>
      </c>
      <c r="M28" s="19">
        <v>2900</v>
      </c>
      <c r="N28" s="20">
        <f t="shared" si="1"/>
        <v>3600</v>
      </c>
      <c r="O28" s="62">
        <v>2100</v>
      </c>
      <c r="P28" s="68"/>
      <c r="Q28" s="50"/>
      <c r="R28" s="56"/>
      <c r="S28" s="21"/>
      <c r="T28" s="50"/>
      <c r="U28" s="56"/>
      <c r="V28" s="21"/>
      <c r="W28" s="20">
        <f t="shared" si="2"/>
        <v>2100</v>
      </c>
      <c r="X28" s="21">
        <f t="shared" si="3"/>
        <v>6000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/>
      <c r="E29" s="21">
        <v>540</v>
      </c>
      <c r="F29" s="50">
        <v>1673</v>
      </c>
      <c r="G29" s="56">
        <v>3977</v>
      </c>
      <c r="H29" s="21">
        <v>4300</v>
      </c>
      <c r="I29" s="19">
        <v>2830</v>
      </c>
      <c r="J29" s="20">
        <f t="shared" si="0"/>
        <v>13320</v>
      </c>
      <c r="K29" s="62">
        <v>2764</v>
      </c>
      <c r="L29" s="68">
        <v>2947</v>
      </c>
      <c r="M29" s="19">
        <v>3349</v>
      </c>
      <c r="N29" s="20">
        <f t="shared" si="1"/>
        <v>9060</v>
      </c>
      <c r="O29" s="62">
        <v>2457</v>
      </c>
      <c r="P29" s="68">
        <v>1733</v>
      </c>
      <c r="Q29" s="50"/>
      <c r="R29" s="56"/>
      <c r="S29" s="21"/>
      <c r="T29" s="50"/>
      <c r="U29" s="56"/>
      <c r="V29" s="21"/>
      <c r="W29" s="20">
        <f t="shared" si="2"/>
        <v>4190</v>
      </c>
      <c r="X29" s="21">
        <f t="shared" si="3"/>
        <v>26570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>
        <v>389</v>
      </c>
      <c r="I30" s="19">
        <v>1154</v>
      </c>
      <c r="J30" s="20">
        <f t="shared" si="0"/>
        <v>1543</v>
      </c>
      <c r="K30" s="62">
        <v>1247</v>
      </c>
      <c r="L30" s="68">
        <v>1347</v>
      </c>
      <c r="M30" s="19">
        <v>963</v>
      </c>
      <c r="N30" s="20">
        <f t="shared" si="1"/>
        <v>3557</v>
      </c>
      <c r="O30" s="62"/>
      <c r="P30" s="68"/>
      <c r="Q30" s="50"/>
      <c r="R30" s="56"/>
      <c r="S30" s="21"/>
      <c r="T30" s="50"/>
      <c r="U30" s="56"/>
      <c r="V30" s="21"/>
      <c r="W30" s="20">
        <f t="shared" si="2"/>
        <v>0</v>
      </c>
      <c r="X30" s="21">
        <f t="shared" si="3"/>
        <v>5100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/>
      <c r="F31" s="50"/>
      <c r="G31" s="56">
        <v>1725</v>
      </c>
      <c r="H31" s="21">
        <v>2550</v>
      </c>
      <c r="I31" s="19">
        <v>494</v>
      </c>
      <c r="J31" s="20">
        <f t="shared" si="0"/>
        <v>4769</v>
      </c>
      <c r="K31" s="62">
        <v>484</v>
      </c>
      <c r="L31" s="68">
        <v>247</v>
      </c>
      <c r="M31" s="19"/>
      <c r="N31" s="20">
        <f t="shared" si="1"/>
        <v>731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/>
      <c r="F32" s="50"/>
      <c r="G32" s="56">
        <v>356</v>
      </c>
      <c r="H32" s="21">
        <v>357</v>
      </c>
      <c r="I32" s="19">
        <v>804</v>
      </c>
      <c r="J32" s="20">
        <f t="shared" si="0"/>
        <v>1517</v>
      </c>
      <c r="K32" s="62">
        <v>257</v>
      </c>
      <c r="L32" s="68">
        <v>747</v>
      </c>
      <c r="M32" s="19">
        <v>819</v>
      </c>
      <c r="N32" s="20">
        <f t="shared" si="1"/>
        <v>1823</v>
      </c>
      <c r="O32" s="62">
        <v>972</v>
      </c>
      <c r="P32" s="68">
        <v>688</v>
      </c>
      <c r="Q32" s="50"/>
      <c r="R32" s="56"/>
      <c r="S32" s="21"/>
      <c r="T32" s="50"/>
      <c r="U32" s="56"/>
      <c r="V32" s="21"/>
      <c r="W32" s="20">
        <f t="shared" si="2"/>
        <v>1660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>
        <v>202</v>
      </c>
      <c r="F33" s="50">
        <v>72</v>
      </c>
      <c r="G33" s="56">
        <v>101</v>
      </c>
      <c r="H33" s="21">
        <v>132</v>
      </c>
      <c r="I33" s="19">
        <v>193</v>
      </c>
      <c r="J33" s="20">
        <f t="shared" si="0"/>
        <v>700</v>
      </c>
      <c r="K33" s="62">
        <v>250</v>
      </c>
      <c r="L33" s="68">
        <v>885</v>
      </c>
      <c r="M33" s="19">
        <v>865</v>
      </c>
      <c r="N33" s="20">
        <f t="shared" si="1"/>
        <v>2000</v>
      </c>
      <c r="O33" s="62">
        <v>662</v>
      </c>
      <c r="P33" s="68">
        <v>440</v>
      </c>
      <c r="Q33" s="50">
        <v>106</v>
      </c>
      <c r="R33" s="56">
        <v>92</v>
      </c>
      <c r="S33" s="21"/>
      <c r="T33" s="50"/>
      <c r="U33" s="56"/>
      <c r="V33" s="21"/>
      <c r="W33" s="20">
        <f t="shared" si="2"/>
        <v>1300</v>
      </c>
      <c r="X33" s="21">
        <f t="shared" si="3"/>
        <v>4000</v>
      </c>
    </row>
    <row r="34" spans="1:24" s="13" customFormat="1" ht="18.75" customHeight="1" x14ac:dyDescent="0.15">
      <c r="A34" s="12">
        <v>28</v>
      </c>
      <c r="B34" s="18" t="s">
        <v>44</v>
      </c>
      <c r="C34" s="50"/>
      <c r="D34" s="56"/>
      <c r="E34" s="21">
        <v>103</v>
      </c>
      <c r="F34" s="50">
        <v>707</v>
      </c>
      <c r="G34" s="56">
        <v>1723</v>
      </c>
      <c r="H34" s="21">
        <v>1329</v>
      </c>
      <c r="I34" s="19">
        <v>1980</v>
      </c>
      <c r="J34" s="20">
        <f t="shared" si="0"/>
        <v>5842</v>
      </c>
      <c r="K34" s="62">
        <v>2172</v>
      </c>
      <c r="L34" s="68">
        <v>3580</v>
      </c>
      <c r="M34" s="19">
        <v>5678</v>
      </c>
      <c r="N34" s="20">
        <f t="shared" si="1"/>
        <v>11430</v>
      </c>
      <c r="O34" s="62">
        <v>3064</v>
      </c>
      <c r="P34" s="68">
        <v>1864</v>
      </c>
      <c r="Q34" s="50"/>
      <c r="R34" s="56"/>
      <c r="S34" s="21"/>
      <c r="T34" s="50"/>
      <c r="U34" s="56"/>
      <c r="V34" s="21"/>
      <c r="W34" s="20">
        <f t="shared" si="2"/>
        <v>4928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/>
      <c r="F35" s="50"/>
      <c r="G35" s="56"/>
      <c r="H35" s="21"/>
      <c r="I35" s="19">
        <v>280</v>
      </c>
      <c r="J35" s="20">
        <f>SUM(C35:I35)</f>
        <v>280</v>
      </c>
      <c r="K35" s="62">
        <v>5217</v>
      </c>
      <c r="L35" s="68">
        <v>1966</v>
      </c>
      <c r="M35" s="19">
        <v>4048</v>
      </c>
      <c r="N35" s="20">
        <f>SUM(K35:M35)</f>
        <v>11231</v>
      </c>
      <c r="O35" s="62">
        <v>1989</v>
      </c>
      <c r="P35" s="68"/>
      <c r="Q35" s="50"/>
      <c r="R35" s="56"/>
      <c r="S35" s="21"/>
      <c r="T35" s="50"/>
      <c r="U35" s="56"/>
      <c r="V35" s="21"/>
      <c r="W35" s="20">
        <f>SUM(O35:V35)</f>
        <v>1989</v>
      </c>
      <c r="X35" s="21">
        <f>+J35+N35+W35</f>
        <v>13500</v>
      </c>
    </row>
    <row r="36" spans="1:24" s="13" customFormat="1" ht="18.75" customHeight="1" x14ac:dyDescent="0.15">
      <c r="A36" s="12">
        <v>30</v>
      </c>
      <c r="B36" s="18" t="s">
        <v>61</v>
      </c>
      <c r="C36" s="50"/>
      <c r="D36" s="56"/>
      <c r="E36" s="21"/>
      <c r="F36" s="50"/>
      <c r="G36" s="56">
        <v>462</v>
      </c>
      <c r="H36" s="21">
        <v>3189</v>
      </c>
      <c r="I36" s="19">
        <v>5450</v>
      </c>
      <c r="J36" s="20">
        <f>SUM(C36:I36)</f>
        <v>9101</v>
      </c>
      <c r="K36" s="62">
        <v>4399</v>
      </c>
      <c r="L36" s="68"/>
      <c r="M36" s="19"/>
      <c r="N36" s="20">
        <f>SUM(K36:M36)</f>
        <v>4399</v>
      </c>
      <c r="O36" s="62"/>
      <c r="P36" s="68"/>
      <c r="Q36" s="50"/>
      <c r="R36" s="56"/>
      <c r="S36" s="21"/>
      <c r="T36" s="50"/>
      <c r="U36" s="56"/>
      <c r="V36" s="21"/>
      <c r="W36" s="20">
        <f>SUM(O36:V36)</f>
        <v>0</v>
      </c>
      <c r="X36" s="21">
        <f>+J36+N36+W36</f>
        <v>13500</v>
      </c>
    </row>
    <row r="37" spans="1:24" s="13" customFormat="1" ht="18.75" customHeight="1" x14ac:dyDescent="0.15">
      <c r="A37" s="12">
        <v>31</v>
      </c>
      <c r="B37" s="97" t="s">
        <v>69</v>
      </c>
      <c r="C37" s="100"/>
      <c r="D37" s="101"/>
      <c r="E37" s="102">
        <v>1714</v>
      </c>
      <c r="F37" s="100">
        <v>2142</v>
      </c>
      <c r="G37" s="101">
        <v>1714</v>
      </c>
      <c r="H37" s="102">
        <v>1430</v>
      </c>
      <c r="I37" s="103"/>
      <c r="J37" s="104">
        <f>SUM(C37:I37)</f>
        <v>7000</v>
      </c>
      <c r="K37" s="105"/>
      <c r="L37" s="106">
        <v>820</v>
      </c>
      <c r="M37" s="103">
        <v>480</v>
      </c>
      <c r="N37" s="104">
        <f>SUM(K37:M37)</f>
        <v>1300</v>
      </c>
      <c r="O37" s="105"/>
      <c r="P37" s="106"/>
      <c r="Q37" s="100"/>
      <c r="R37" s="101"/>
      <c r="S37" s="102"/>
      <c r="T37" s="100"/>
      <c r="U37" s="101"/>
      <c r="V37" s="102"/>
      <c r="W37" s="104">
        <f>SUM(O37:V37)</f>
        <v>0</v>
      </c>
      <c r="X37" s="102">
        <f>+J37+N37+W37</f>
        <v>8300</v>
      </c>
    </row>
    <row r="38" spans="1:24" s="22" customFormat="1" ht="18.75" customHeight="1" x14ac:dyDescent="0.15">
      <c r="A38" s="28"/>
      <c r="B38" s="29" t="s">
        <v>52</v>
      </c>
      <c r="C38" s="52">
        <f t="shared" ref="C38:I38" si="4">SUM(C7:C37)</f>
        <v>168</v>
      </c>
      <c r="D38" s="58">
        <f t="shared" si="4"/>
        <v>1644</v>
      </c>
      <c r="E38" s="32">
        <f t="shared" si="4"/>
        <v>7322</v>
      </c>
      <c r="F38" s="52">
        <f t="shared" si="4"/>
        <v>19818</v>
      </c>
      <c r="G38" s="58">
        <f t="shared" si="4"/>
        <v>31107</v>
      </c>
      <c r="H38" s="32">
        <f t="shared" si="4"/>
        <v>48483</v>
      </c>
      <c r="I38" s="30">
        <f t="shared" si="4"/>
        <v>43224</v>
      </c>
      <c r="J38" s="31">
        <f t="shared" si="0"/>
        <v>151766</v>
      </c>
      <c r="K38" s="64">
        <f>SUM(K7:K37)</f>
        <v>53344</v>
      </c>
      <c r="L38" s="70">
        <f>SUM(L7:L37)</f>
        <v>69260</v>
      </c>
      <c r="M38" s="30">
        <f>SUM(M7:M37)</f>
        <v>72725</v>
      </c>
      <c r="N38" s="31">
        <f t="shared" si="1"/>
        <v>195329</v>
      </c>
      <c r="O38" s="64">
        <f t="shared" ref="O38:V38" si="5">SUM(O7:O37)</f>
        <v>53595</v>
      </c>
      <c r="P38" s="70">
        <f t="shared" si="5"/>
        <v>26334</v>
      </c>
      <c r="Q38" s="52">
        <f t="shared" si="5"/>
        <v>4249</v>
      </c>
      <c r="R38" s="58">
        <f t="shared" si="5"/>
        <v>4092</v>
      </c>
      <c r="S38" s="32">
        <f t="shared" si="5"/>
        <v>3656</v>
      </c>
      <c r="T38" s="52">
        <f t="shared" si="5"/>
        <v>803</v>
      </c>
      <c r="U38" s="58">
        <f t="shared" si="5"/>
        <v>0</v>
      </c>
      <c r="V38" s="32">
        <f t="shared" si="5"/>
        <v>0</v>
      </c>
      <c r="W38" s="31">
        <f t="shared" si="2"/>
        <v>92729</v>
      </c>
      <c r="X38" s="32">
        <f t="shared" si="3"/>
        <v>439824</v>
      </c>
    </row>
    <row r="39" spans="1:24" s="37" customFormat="1" ht="18.75" customHeight="1" thickBot="1" x14ac:dyDescent="0.2">
      <c r="A39" s="12"/>
      <c r="B39" s="33" t="s">
        <v>51</v>
      </c>
      <c r="C39" s="53"/>
      <c r="D39" s="59"/>
      <c r="E39" s="36"/>
      <c r="F39" s="53"/>
      <c r="G39" s="59"/>
      <c r="H39" s="36"/>
      <c r="I39" s="34"/>
      <c r="J39" s="35">
        <f>SUM(E39:I39)</f>
        <v>0</v>
      </c>
      <c r="K39" s="65"/>
      <c r="L39" s="71"/>
      <c r="M39" s="34"/>
      <c r="N39" s="35">
        <f t="shared" si="1"/>
        <v>0</v>
      </c>
      <c r="O39" s="65"/>
      <c r="P39" s="71"/>
      <c r="Q39" s="53"/>
      <c r="R39" s="59"/>
      <c r="S39" s="36"/>
      <c r="T39" s="53"/>
      <c r="U39" s="59"/>
      <c r="V39" s="36"/>
      <c r="W39" s="35">
        <f t="shared" si="2"/>
        <v>0</v>
      </c>
      <c r="X39" s="36">
        <f t="shared" si="3"/>
        <v>0</v>
      </c>
    </row>
    <row r="40" spans="1:24" s="22" customFormat="1" ht="18.75" customHeight="1" x14ac:dyDescent="0.15">
      <c r="A40" s="28"/>
      <c r="B40" s="38" t="s">
        <v>17</v>
      </c>
      <c r="C40" s="54">
        <f t="shared" ref="C40:X40" si="6">+C39+C38</f>
        <v>168</v>
      </c>
      <c r="D40" s="60">
        <f t="shared" si="6"/>
        <v>1644</v>
      </c>
      <c r="E40" s="41">
        <f t="shared" si="6"/>
        <v>7322</v>
      </c>
      <c r="F40" s="54">
        <f t="shared" si="6"/>
        <v>19818</v>
      </c>
      <c r="G40" s="60">
        <f t="shared" si="6"/>
        <v>31107</v>
      </c>
      <c r="H40" s="41">
        <f t="shared" si="6"/>
        <v>48483</v>
      </c>
      <c r="I40" s="39">
        <f t="shared" si="6"/>
        <v>43224</v>
      </c>
      <c r="J40" s="40">
        <f t="shared" si="6"/>
        <v>151766</v>
      </c>
      <c r="K40" s="66">
        <f t="shared" si="6"/>
        <v>53344</v>
      </c>
      <c r="L40" s="72">
        <f t="shared" si="6"/>
        <v>69260</v>
      </c>
      <c r="M40" s="39">
        <f t="shared" si="6"/>
        <v>72725</v>
      </c>
      <c r="N40" s="40">
        <f t="shared" si="6"/>
        <v>195329</v>
      </c>
      <c r="O40" s="66">
        <f t="shared" si="6"/>
        <v>53595</v>
      </c>
      <c r="P40" s="72">
        <f t="shared" si="6"/>
        <v>26334</v>
      </c>
      <c r="Q40" s="54">
        <f t="shared" si="6"/>
        <v>4249</v>
      </c>
      <c r="R40" s="60">
        <f t="shared" si="6"/>
        <v>4092</v>
      </c>
      <c r="S40" s="41">
        <f t="shared" si="6"/>
        <v>3656</v>
      </c>
      <c r="T40" s="54">
        <f t="shared" si="6"/>
        <v>803</v>
      </c>
      <c r="U40" s="60">
        <f t="shared" si="6"/>
        <v>0</v>
      </c>
      <c r="V40" s="41">
        <f t="shared" si="6"/>
        <v>0</v>
      </c>
      <c r="W40" s="40">
        <f t="shared" si="6"/>
        <v>92729</v>
      </c>
      <c r="X40" s="41">
        <f t="shared" si="6"/>
        <v>439824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43307086614173229" bottom="0.27559055118110237" header="0.51181102362204722" footer="0.35433070866141736"/>
  <pageSetup paperSize="9" scale="80" orientation="landscape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1"/>
  <dimension ref="A1:X41"/>
  <sheetViews>
    <sheetView zoomScaleNormal="100" workbookViewId="0">
      <pane xSplit="2" ySplit="6" topLeftCell="M19" activePane="bottomRight" state="frozen"/>
      <selection pane="topRight" activeCell="B1" sqref="B1"/>
      <selection pane="bottomLeft" activeCell="A6" sqref="A6"/>
      <selection pane="bottomRight" activeCell="X41" sqref="X41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70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>
        <v>172</v>
      </c>
      <c r="I7" s="15">
        <v>486</v>
      </c>
      <c r="J7" s="16">
        <f t="shared" ref="J7:J39" si="0">SUM(C7:I7)</f>
        <v>658</v>
      </c>
      <c r="K7" s="61">
        <v>501</v>
      </c>
      <c r="L7" s="67">
        <v>367</v>
      </c>
      <c r="M7" s="15">
        <v>274</v>
      </c>
      <c r="N7" s="16">
        <f t="shared" ref="N7:N40" si="1">SUM(K7:M7)</f>
        <v>1142</v>
      </c>
      <c r="O7" s="61"/>
      <c r="P7" s="67"/>
      <c r="Q7" s="49"/>
      <c r="R7" s="55"/>
      <c r="S7" s="17"/>
      <c r="T7" s="49"/>
      <c r="U7" s="55"/>
      <c r="V7" s="17"/>
      <c r="W7" s="16">
        <f t="shared" ref="W7:W40" si="2">SUM(O7:V7)</f>
        <v>0</v>
      </c>
      <c r="X7" s="17">
        <f t="shared" ref="X7:X40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>
        <v>190</v>
      </c>
      <c r="E8" s="21">
        <v>780</v>
      </c>
      <c r="F8" s="50">
        <v>1120</v>
      </c>
      <c r="G8" s="56">
        <v>680</v>
      </c>
      <c r="H8" s="21">
        <v>860</v>
      </c>
      <c r="I8" s="19">
        <v>620</v>
      </c>
      <c r="J8" s="20">
        <f t="shared" si="0"/>
        <v>4250</v>
      </c>
      <c r="K8" s="62">
        <v>820</v>
      </c>
      <c r="L8" s="68">
        <v>1320</v>
      </c>
      <c r="M8" s="19">
        <v>1420</v>
      </c>
      <c r="N8" s="20">
        <f t="shared" si="1"/>
        <v>3560</v>
      </c>
      <c r="O8" s="62">
        <v>190</v>
      </c>
      <c r="P8" s="68"/>
      <c r="Q8" s="50"/>
      <c r="R8" s="56"/>
      <c r="S8" s="21"/>
      <c r="T8" s="50"/>
      <c r="U8" s="56"/>
      <c r="V8" s="21"/>
      <c r="W8" s="20">
        <f t="shared" si="2"/>
        <v>190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180</v>
      </c>
      <c r="H9" s="21"/>
      <c r="I9" s="19">
        <v>384</v>
      </c>
      <c r="J9" s="20">
        <f t="shared" si="0"/>
        <v>564</v>
      </c>
      <c r="K9" s="62">
        <v>384</v>
      </c>
      <c r="L9" s="68"/>
      <c r="M9" s="19">
        <v>21</v>
      </c>
      <c r="N9" s="20">
        <f t="shared" si="1"/>
        <v>405</v>
      </c>
      <c r="O9" s="62"/>
      <c r="P9" s="68">
        <v>31</v>
      </c>
      <c r="Q9" s="50"/>
      <c r="R9" s="56"/>
      <c r="S9" s="21"/>
      <c r="T9" s="50"/>
      <c r="U9" s="56"/>
      <c r="V9" s="21"/>
      <c r="W9" s="20">
        <f t="shared" si="2"/>
        <v>31</v>
      </c>
      <c r="X9" s="21">
        <f t="shared" si="3"/>
        <v>1000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>
        <v>745</v>
      </c>
      <c r="F10" s="50">
        <v>1935</v>
      </c>
      <c r="G10" s="56">
        <v>1927</v>
      </c>
      <c r="H10" s="21">
        <v>3113</v>
      </c>
      <c r="I10" s="19">
        <v>3955</v>
      </c>
      <c r="J10" s="20">
        <f t="shared" si="0"/>
        <v>11675</v>
      </c>
      <c r="K10" s="62">
        <v>2360</v>
      </c>
      <c r="L10" s="68">
        <v>2315</v>
      </c>
      <c r="M10" s="19">
        <v>2235</v>
      </c>
      <c r="N10" s="20">
        <f t="shared" si="1"/>
        <v>6910</v>
      </c>
      <c r="O10" s="62">
        <v>1833</v>
      </c>
      <c r="P10" s="68">
        <v>680</v>
      </c>
      <c r="Q10" s="50">
        <v>102</v>
      </c>
      <c r="R10" s="56"/>
      <c r="S10" s="21"/>
      <c r="T10" s="50"/>
      <c r="U10" s="56"/>
      <c r="V10" s="21"/>
      <c r="W10" s="20">
        <f t="shared" si="2"/>
        <v>2615</v>
      </c>
      <c r="X10" s="21">
        <f t="shared" si="3"/>
        <v>21200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>
        <v>1230</v>
      </c>
      <c r="J11" s="20">
        <f t="shared" si="0"/>
        <v>1230</v>
      </c>
      <c r="K11" s="62">
        <v>1620</v>
      </c>
      <c r="L11" s="68">
        <v>2350</v>
      </c>
      <c r="M11" s="19">
        <v>2400</v>
      </c>
      <c r="N11" s="20">
        <f t="shared" si="1"/>
        <v>6370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7600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>
        <v>515</v>
      </c>
      <c r="F12" s="50">
        <v>531</v>
      </c>
      <c r="G12" s="56">
        <v>2405</v>
      </c>
      <c r="H12" s="21">
        <v>2600</v>
      </c>
      <c r="I12" s="19">
        <v>1023</v>
      </c>
      <c r="J12" s="20">
        <f t="shared" si="0"/>
        <v>7074</v>
      </c>
      <c r="K12" s="62">
        <v>2564</v>
      </c>
      <c r="L12" s="68">
        <v>4771</v>
      </c>
      <c r="M12" s="19">
        <v>4217</v>
      </c>
      <c r="N12" s="20">
        <f t="shared" si="1"/>
        <v>11552</v>
      </c>
      <c r="O12" s="62">
        <v>413</v>
      </c>
      <c r="P12" s="68">
        <v>61</v>
      </c>
      <c r="Q12" s="50"/>
      <c r="R12" s="56">
        <v>200</v>
      </c>
      <c r="S12" s="21"/>
      <c r="T12" s="50"/>
      <c r="U12" s="56"/>
      <c r="V12" s="21"/>
      <c r="W12" s="20">
        <f t="shared" si="2"/>
        <v>674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>
        <v>100</v>
      </c>
      <c r="D13" s="56">
        <v>1100</v>
      </c>
      <c r="E13" s="21">
        <v>3300</v>
      </c>
      <c r="F13" s="50">
        <v>2700</v>
      </c>
      <c r="G13" s="56">
        <v>2600</v>
      </c>
      <c r="H13" s="21">
        <v>2700</v>
      </c>
      <c r="I13" s="19">
        <v>2400</v>
      </c>
      <c r="J13" s="20">
        <f t="shared" si="0"/>
        <v>14900</v>
      </c>
      <c r="K13" s="62">
        <v>2800</v>
      </c>
      <c r="L13" s="68">
        <v>5600</v>
      </c>
      <c r="M13" s="19">
        <v>2200</v>
      </c>
      <c r="N13" s="20">
        <f t="shared" si="1"/>
        <v>10600</v>
      </c>
      <c r="O13" s="62"/>
      <c r="P13" s="68"/>
      <c r="Q13" s="50"/>
      <c r="R13" s="56"/>
      <c r="S13" s="21"/>
      <c r="T13" s="50"/>
      <c r="U13" s="56"/>
      <c r="V13" s="21"/>
      <c r="W13" s="20">
        <f t="shared" si="2"/>
        <v>0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>
        <v>1950</v>
      </c>
      <c r="G14" s="56"/>
      <c r="H14" s="21"/>
      <c r="I14" s="19">
        <v>975</v>
      </c>
      <c r="J14" s="20">
        <f t="shared" si="0"/>
        <v>2925</v>
      </c>
      <c r="K14" s="62">
        <v>975</v>
      </c>
      <c r="L14" s="68">
        <v>3170</v>
      </c>
      <c r="M14" s="19">
        <v>2865</v>
      </c>
      <c r="N14" s="20">
        <f t="shared" si="1"/>
        <v>7010</v>
      </c>
      <c r="O14" s="62">
        <v>1710</v>
      </c>
      <c r="P14" s="68">
        <v>955</v>
      </c>
      <c r="Q14" s="50">
        <v>400</v>
      </c>
      <c r="R14" s="56"/>
      <c r="S14" s="21"/>
      <c r="T14" s="50"/>
      <c r="U14" s="56"/>
      <c r="V14" s="21"/>
      <c r="W14" s="20">
        <f t="shared" si="2"/>
        <v>3065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>
        <v>748</v>
      </c>
      <c r="I15" s="19">
        <v>899</v>
      </c>
      <c r="J15" s="20">
        <f t="shared" si="0"/>
        <v>1647</v>
      </c>
      <c r="K15" s="62">
        <v>1336</v>
      </c>
      <c r="L15" s="68">
        <v>1683</v>
      </c>
      <c r="M15" s="19">
        <v>721</v>
      </c>
      <c r="N15" s="20">
        <f t="shared" si="1"/>
        <v>3740</v>
      </c>
      <c r="O15" s="62">
        <v>1387</v>
      </c>
      <c r="P15" s="68">
        <v>226</v>
      </c>
      <c r="Q15" s="50"/>
      <c r="R15" s="56"/>
      <c r="S15" s="21"/>
      <c r="T15" s="50"/>
      <c r="U15" s="56"/>
      <c r="V15" s="21"/>
      <c r="W15" s="20">
        <f t="shared" si="2"/>
        <v>1613</v>
      </c>
      <c r="X15" s="21">
        <f t="shared" si="3"/>
        <v>7000</v>
      </c>
    </row>
    <row r="16" spans="1:24" s="13" customFormat="1" ht="18.75" customHeight="1" x14ac:dyDescent="0.15">
      <c r="A16" s="12">
        <v>10</v>
      </c>
      <c r="B16" s="18" t="s">
        <v>71</v>
      </c>
      <c r="C16" s="50"/>
      <c r="D16" s="56"/>
      <c r="E16" s="21"/>
      <c r="F16" s="50"/>
      <c r="G16" s="56"/>
      <c r="H16" s="21"/>
      <c r="I16" s="19"/>
      <c r="J16" s="20">
        <f>SUM(C16:I16)</f>
        <v>0</v>
      </c>
      <c r="K16" s="62"/>
      <c r="L16" s="68">
        <v>162</v>
      </c>
      <c r="M16" s="19">
        <v>1928</v>
      </c>
      <c r="N16" s="20">
        <f>SUM(K16:M16)</f>
        <v>2090</v>
      </c>
      <c r="O16" s="62">
        <v>373</v>
      </c>
      <c r="P16" s="68">
        <v>37</v>
      </c>
      <c r="Q16" s="50"/>
      <c r="R16" s="56"/>
      <c r="S16" s="21"/>
      <c r="T16" s="50"/>
      <c r="U16" s="56"/>
      <c r="V16" s="21"/>
      <c r="W16" s="20">
        <f>SUM(O16:V16)</f>
        <v>410</v>
      </c>
      <c r="X16" s="21">
        <f>+J16+N16+W16</f>
        <v>2500</v>
      </c>
    </row>
    <row r="17" spans="1:24" s="13" customFormat="1" ht="18.75" customHeight="1" x14ac:dyDescent="0.15">
      <c r="A17" s="12">
        <v>11</v>
      </c>
      <c r="B17" s="18" t="s">
        <v>26</v>
      </c>
      <c r="C17" s="50"/>
      <c r="D17" s="56"/>
      <c r="E17" s="21">
        <v>180</v>
      </c>
      <c r="F17" s="50">
        <v>1222</v>
      </c>
      <c r="G17" s="56">
        <v>1259</v>
      </c>
      <c r="H17" s="21">
        <v>1219</v>
      </c>
      <c r="I17" s="19">
        <v>2050</v>
      </c>
      <c r="J17" s="20">
        <f t="shared" si="0"/>
        <v>5930</v>
      </c>
      <c r="K17" s="62">
        <v>3900</v>
      </c>
      <c r="L17" s="68">
        <v>4806</v>
      </c>
      <c r="M17" s="19">
        <v>4725</v>
      </c>
      <c r="N17" s="20">
        <f t="shared" si="1"/>
        <v>13431</v>
      </c>
      <c r="O17" s="62">
        <v>4229</v>
      </c>
      <c r="P17" s="68">
        <v>2461</v>
      </c>
      <c r="Q17" s="50">
        <v>996</v>
      </c>
      <c r="R17" s="56"/>
      <c r="S17" s="21"/>
      <c r="T17" s="50"/>
      <c r="U17" s="56"/>
      <c r="V17" s="21"/>
      <c r="W17" s="20">
        <f t="shared" si="2"/>
        <v>7686</v>
      </c>
      <c r="X17" s="21">
        <f t="shared" si="3"/>
        <v>27047</v>
      </c>
    </row>
    <row r="18" spans="1:24" s="13" customFormat="1" ht="18.75" customHeight="1" x14ac:dyDescent="0.15">
      <c r="A18" s="12">
        <v>12</v>
      </c>
      <c r="B18" s="18" t="s">
        <v>27</v>
      </c>
      <c r="C18" s="50"/>
      <c r="D18" s="56"/>
      <c r="E18" s="21"/>
      <c r="F18" s="50"/>
      <c r="G18" s="56">
        <v>23</v>
      </c>
      <c r="H18" s="21">
        <v>308</v>
      </c>
      <c r="I18" s="19">
        <v>1065</v>
      </c>
      <c r="J18" s="20">
        <f t="shared" si="0"/>
        <v>1396</v>
      </c>
      <c r="K18" s="62">
        <v>1724</v>
      </c>
      <c r="L18" s="68">
        <v>3610</v>
      </c>
      <c r="M18" s="19">
        <v>5651</v>
      </c>
      <c r="N18" s="20">
        <f t="shared" si="1"/>
        <v>10985</v>
      </c>
      <c r="O18" s="62">
        <v>3097</v>
      </c>
      <c r="P18" s="68">
        <v>3399</v>
      </c>
      <c r="Q18" s="50"/>
      <c r="R18" s="56"/>
      <c r="S18" s="21"/>
      <c r="T18" s="50"/>
      <c r="U18" s="56"/>
      <c r="V18" s="21"/>
      <c r="W18" s="20">
        <f t="shared" si="2"/>
        <v>6496</v>
      </c>
      <c r="X18" s="21">
        <f t="shared" si="3"/>
        <v>18877</v>
      </c>
    </row>
    <row r="19" spans="1:24" s="13" customFormat="1" ht="18.75" customHeight="1" x14ac:dyDescent="0.15">
      <c r="A19" s="12">
        <v>13</v>
      </c>
      <c r="B19" s="18" t="s">
        <v>28</v>
      </c>
      <c r="C19" s="50"/>
      <c r="D19" s="56"/>
      <c r="E19" s="21">
        <v>248</v>
      </c>
      <c r="F19" s="50">
        <v>571</v>
      </c>
      <c r="G19" s="56">
        <v>3030</v>
      </c>
      <c r="H19" s="21">
        <v>4300</v>
      </c>
      <c r="I19" s="19">
        <v>4012</v>
      </c>
      <c r="J19" s="20">
        <f t="shared" si="0"/>
        <v>12161</v>
      </c>
      <c r="K19" s="62">
        <v>3628</v>
      </c>
      <c r="L19" s="68">
        <v>4018</v>
      </c>
      <c r="M19" s="19">
        <v>4543</v>
      </c>
      <c r="N19" s="20">
        <f t="shared" si="1"/>
        <v>12189</v>
      </c>
      <c r="O19" s="62">
        <v>1412</v>
      </c>
      <c r="P19" s="68"/>
      <c r="Q19" s="50"/>
      <c r="R19" s="56"/>
      <c r="S19" s="21"/>
      <c r="T19" s="50"/>
      <c r="U19" s="56"/>
      <c r="V19" s="21"/>
      <c r="W19" s="20">
        <f t="shared" si="2"/>
        <v>1412</v>
      </c>
      <c r="X19" s="21">
        <f t="shared" si="3"/>
        <v>25762</v>
      </c>
    </row>
    <row r="20" spans="1:24" s="22" customFormat="1" ht="18.75" customHeight="1" x14ac:dyDescent="0.15">
      <c r="A20" s="12">
        <v>14</v>
      </c>
      <c r="B20" s="18" t="s">
        <v>29</v>
      </c>
      <c r="C20" s="50"/>
      <c r="D20" s="56"/>
      <c r="E20" s="21">
        <v>243</v>
      </c>
      <c r="F20" s="50">
        <v>822</v>
      </c>
      <c r="G20" s="56">
        <v>1540</v>
      </c>
      <c r="H20" s="21">
        <v>780</v>
      </c>
      <c r="I20" s="19">
        <v>751</v>
      </c>
      <c r="J20" s="20">
        <f t="shared" si="0"/>
        <v>4136</v>
      </c>
      <c r="K20" s="62">
        <v>1967</v>
      </c>
      <c r="L20" s="68">
        <v>1758</v>
      </c>
      <c r="M20" s="19">
        <v>2536</v>
      </c>
      <c r="N20" s="20">
        <f t="shared" si="1"/>
        <v>6261</v>
      </c>
      <c r="O20" s="62">
        <v>2303</v>
      </c>
      <c r="P20" s="68">
        <v>1692</v>
      </c>
      <c r="Q20" s="50"/>
      <c r="R20" s="56"/>
      <c r="S20" s="21"/>
      <c r="T20" s="50"/>
      <c r="U20" s="56"/>
      <c r="V20" s="21"/>
      <c r="W20" s="20">
        <f t="shared" si="2"/>
        <v>3995</v>
      </c>
      <c r="X20" s="21">
        <f t="shared" si="3"/>
        <v>14392</v>
      </c>
    </row>
    <row r="21" spans="1:24" s="13" customFormat="1" ht="18.75" customHeight="1" x14ac:dyDescent="0.15">
      <c r="A21" s="12">
        <v>15</v>
      </c>
      <c r="B21" s="23" t="s">
        <v>30</v>
      </c>
      <c r="C21" s="50"/>
      <c r="D21" s="56">
        <v>57</v>
      </c>
      <c r="E21" s="21">
        <v>1102</v>
      </c>
      <c r="F21" s="50">
        <v>5534</v>
      </c>
      <c r="G21" s="56">
        <v>6362</v>
      </c>
      <c r="H21" s="21">
        <v>5194</v>
      </c>
      <c r="I21" s="19">
        <v>2112</v>
      </c>
      <c r="J21" s="20">
        <f t="shared" si="0"/>
        <v>20361</v>
      </c>
      <c r="K21" s="62">
        <v>2753</v>
      </c>
      <c r="L21" s="68">
        <v>4268</v>
      </c>
      <c r="M21" s="19">
        <v>4105</v>
      </c>
      <c r="N21" s="20">
        <f t="shared" si="1"/>
        <v>11126</v>
      </c>
      <c r="O21" s="62">
        <v>4010</v>
      </c>
      <c r="P21" s="68">
        <v>4259</v>
      </c>
      <c r="Q21" s="50">
        <v>4270</v>
      </c>
      <c r="R21" s="56">
        <v>3619</v>
      </c>
      <c r="S21" s="21">
        <v>3217</v>
      </c>
      <c r="T21" s="50">
        <v>538</v>
      </c>
      <c r="U21" s="56"/>
      <c r="V21" s="21"/>
      <c r="W21" s="20">
        <f t="shared" si="2"/>
        <v>19913</v>
      </c>
      <c r="X21" s="21">
        <f t="shared" si="3"/>
        <v>51400</v>
      </c>
    </row>
    <row r="22" spans="1:24" s="13" customFormat="1" ht="18.75" customHeight="1" x14ac:dyDescent="0.15">
      <c r="A22" s="12">
        <v>16</v>
      </c>
      <c r="B22" s="18" t="s">
        <v>31</v>
      </c>
      <c r="C22" s="50">
        <v>102</v>
      </c>
      <c r="D22" s="56">
        <v>186</v>
      </c>
      <c r="E22" s="21">
        <v>271</v>
      </c>
      <c r="F22" s="50">
        <v>846</v>
      </c>
      <c r="G22" s="56">
        <v>812</v>
      </c>
      <c r="H22" s="21">
        <v>1455</v>
      </c>
      <c r="I22" s="19">
        <v>2555</v>
      </c>
      <c r="J22" s="20">
        <f t="shared" si="0"/>
        <v>6227</v>
      </c>
      <c r="K22" s="62">
        <v>3105</v>
      </c>
      <c r="L22" s="68">
        <v>4154</v>
      </c>
      <c r="M22" s="19">
        <v>3519</v>
      </c>
      <c r="N22" s="20">
        <f t="shared" si="1"/>
        <v>10778</v>
      </c>
      <c r="O22" s="62">
        <v>905</v>
      </c>
      <c r="P22" s="68">
        <v>135</v>
      </c>
      <c r="Q22" s="50">
        <v>17</v>
      </c>
      <c r="R22" s="56"/>
      <c r="S22" s="21"/>
      <c r="T22" s="50"/>
      <c r="U22" s="56"/>
      <c r="V22" s="21"/>
      <c r="W22" s="20">
        <f t="shared" si="2"/>
        <v>1057</v>
      </c>
      <c r="X22" s="21">
        <f t="shared" si="3"/>
        <v>18062</v>
      </c>
    </row>
    <row r="23" spans="1:24" s="13" customFormat="1" ht="18.75" customHeight="1" x14ac:dyDescent="0.15">
      <c r="A23" s="12">
        <v>17</v>
      </c>
      <c r="B23" s="18" t="s">
        <v>32</v>
      </c>
      <c r="C23" s="50"/>
      <c r="D23" s="56"/>
      <c r="E23" s="21"/>
      <c r="F23" s="50">
        <v>930</v>
      </c>
      <c r="G23" s="56">
        <v>357</v>
      </c>
      <c r="H23" s="21">
        <v>263</v>
      </c>
      <c r="I23" s="19"/>
      <c r="J23" s="20">
        <f t="shared" si="0"/>
        <v>1550</v>
      </c>
      <c r="K23" s="62">
        <v>490</v>
      </c>
      <c r="L23" s="68">
        <v>356</v>
      </c>
      <c r="M23" s="19">
        <v>216</v>
      </c>
      <c r="N23" s="20">
        <f t="shared" si="1"/>
        <v>1062</v>
      </c>
      <c r="O23" s="62">
        <v>246</v>
      </c>
      <c r="P23" s="68"/>
      <c r="Q23" s="50"/>
      <c r="R23" s="56"/>
      <c r="S23" s="21"/>
      <c r="T23" s="50"/>
      <c r="U23" s="56"/>
      <c r="V23" s="21"/>
      <c r="W23" s="20">
        <f t="shared" si="2"/>
        <v>246</v>
      </c>
      <c r="X23" s="21">
        <f t="shared" si="3"/>
        <v>2858</v>
      </c>
    </row>
    <row r="24" spans="1:24" s="13" customFormat="1" ht="18.75" customHeight="1" x14ac:dyDescent="0.15">
      <c r="A24" s="12">
        <v>18</v>
      </c>
      <c r="B24" s="18" t="s">
        <v>33</v>
      </c>
      <c r="C24" s="50"/>
      <c r="D24" s="56"/>
      <c r="E24" s="21">
        <v>298</v>
      </c>
      <c r="F24" s="50">
        <v>1339</v>
      </c>
      <c r="G24" s="56">
        <v>105</v>
      </c>
      <c r="H24" s="21"/>
      <c r="I24" s="19"/>
      <c r="J24" s="20">
        <f t="shared" si="0"/>
        <v>1742</v>
      </c>
      <c r="K24" s="62">
        <v>203</v>
      </c>
      <c r="L24" s="68">
        <v>541</v>
      </c>
      <c r="M24" s="19">
        <v>314</v>
      </c>
      <c r="N24" s="20">
        <f t="shared" si="1"/>
        <v>1058</v>
      </c>
      <c r="O24" s="62"/>
      <c r="P24" s="68"/>
      <c r="Q24" s="50"/>
      <c r="R24" s="56"/>
      <c r="S24" s="21"/>
      <c r="T24" s="50"/>
      <c r="U24" s="56"/>
      <c r="V24" s="21"/>
      <c r="W24" s="20">
        <f t="shared" si="2"/>
        <v>0</v>
      </c>
      <c r="X24" s="21">
        <f t="shared" si="3"/>
        <v>2800</v>
      </c>
    </row>
    <row r="25" spans="1:24" s="13" customFormat="1" ht="18.75" customHeight="1" x14ac:dyDescent="0.15">
      <c r="A25" s="12">
        <v>19</v>
      </c>
      <c r="B25" s="18" t="s">
        <v>34</v>
      </c>
      <c r="C25" s="50"/>
      <c r="D25" s="56"/>
      <c r="E25" s="21">
        <v>827</v>
      </c>
      <c r="F25" s="50">
        <v>1662</v>
      </c>
      <c r="G25" s="56">
        <v>1642</v>
      </c>
      <c r="H25" s="21">
        <v>2365</v>
      </c>
      <c r="I25" s="19">
        <v>2991</v>
      </c>
      <c r="J25" s="20">
        <f t="shared" si="0"/>
        <v>9487</v>
      </c>
      <c r="K25" s="62">
        <v>3018</v>
      </c>
      <c r="L25" s="68">
        <v>2297</v>
      </c>
      <c r="M25" s="19">
        <v>1986</v>
      </c>
      <c r="N25" s="20">
        <f t="shared" si="1"/>
        <v>7301</v>
      </c>
      <c r="O25" s="62">
        <v>1673</v>
      </c>
      <c r="P25" s="68"/>
      <c r="Q25" s="50"/>
      <c r="R25" s="56"/>
      <c r="S25" s="21"/>
      <c r="T25" s="50"/>
      <c r="U25" s="56"/>
      <c r="V25" s="21"/>
      <c r="W25" s="20">
        <f t="shared" si="2"/>
        <v>1673</v>
      </c>
      <c r="X25" s="21">
        <f t="shared" si="3"/>
        <v>18461</v>
      </c>
    </row>
    <row r="26" spans="1:24" s="13" customFormat="1" ht="18.75" customHeight="1" x14ac:dyDescent="0.15">
      <c r="A26" s="12">
        <v>20</v>
      </c>
      <c r="B26" s="18" t="s">
        <v>35</v>
      </c>
      <c r="C26" s="50"/>
      <c r="D26" s="56"/>
      <c r="E26" s="21">
        <v>2238</v>
      </c>
      <c r="F26" s="50">
        <v>4004</v>
      </c>
      <c r="G26" s="56">
        <v>3233</v>
      </c>
      <c r="H26" s="21">
        <v>2044</v>
      </c>
      <c r="I26" s="19"/>
      <c r="J26" s="20">
        <f t="shared" si="0"/>
        <v>11519</v>
      </c>
      <c r="K26" s="62">
        <v>1420</v>
      </c>
      <c r="L26" s="68">
        <v>5600</v>
      </c>
      <c r="M26" s="19">
        <v>4351</v>
      </c>
      <c r="N26" s="20">
        <f t="shared" si="1"/>
        <v>11371</v>
      </c>
      <c r="O26" s="62">
        <v>2527</v>
      </c>
      <c r="P26" s="68">
        <v>283</v>
      </c>
      <c r="Q26" s="50"/>
      <c r="R26" s="56"/>
      <c r="S26" s="21"/>
      <c r="T26" s="50"/>
      <c r="U26" s="56"/>
      <c r="V26" s="21"/>
      <c r="W26" s="20">
        <f t="shared" si="2"/>
        <v>2810</v>
      </c>
      <c r="X26" s="21">
        <f t="shared" si="3"/>
        <v>25700</v>
      </c>
    </row>
    <row r="27" spans="1:24" s="13" customFormat="1" ht="18.75" customHeight="1" x14ac:dyDescent="0.15">
      <c r="A27" s="12">
        <v>21</v>
      </c>
      <c r="B27" s="18" t="s">
        <v>36</v>
      </c>
      <c r="C27" s="50"/>
      <c r="D27" s="56"/>
      <c r="E27" s="21"/>
      <c r="F27" s="50"/>
      <c r="G27" s="56"/>
      <c r="H27" s="21"/>
      <c r="I27" s="19">
        <v>972</v>
      </c>
      <c r="J27" s="20">
        <f t="shared" si="0"/>
        <v>972</v>
      </c>
      <c r="K27" s="62">
        <v>1508</v>
      </c>
      <c r="L27" s="68"/>
      <c r="M27" s="19">
        <v>2587</v>
      </c>
      <c r="N27" s="20">
        <f t="shared" si="1"/>
        <v>4095</v>
      </c>
      <c r="O27" s="62"/>
      <c r="P27" s="68">
        <v>2233</v>
      </c>
      <c r="Q27" s="50"/>
      <c r="R27" s="56"/>
      <c r="S27" s="21"/>
      <c r="T27" s="50"/>
      <c r="U27" s="56"/>
      <c r="V27" s="21"/>
      <c r="W27" s="20">
        <f t="shared" si="2"/>
        <v>2233</v>
      </c>
      <c r="X27" s="21">
        <f t="shared" si="3"/>
        <v>7300</v>
      </c>
    </row>
    <row r="28" spans="1:24" s="13" customFormat="1" ht="18.75" customHeight="1" x14ac:dyDescent="0.15">
      <c r="A28" s="12">
        <v>22</v>
      </c>
      <c r="B28" s="23" t="s">
        <v>37</v>
      </c>
      <c r="C28" s="50"/>
      <c r="D28" s="56"/>
      <c r="E28" s="21"/>
      <c r="F28" s="50">
        <v>1433</v>
      </c>
      <c r="G28" s="56">
        <v>1888</v>
      </c>
      <c r="H28" s="21">
        <v>1888</v>
      </c>
      <c r="I28" s="19">
        <v>1741</v>
      </c>
      <c r="J28" s="20">
        <f t="shared" si="0"/>
        <v>6950</v>
      </c>
      <c r="K28" s="62">
        <v>1168</v>
      </c>
      <c r="L28" s="68">
        <v>1686</v>
      </c>
      <c r="M28" s="19">
        <v>1567</v>
      </c>
      <c r="N28" s="20">
        <f t="shared" si="1"/>
        <v>4421</v>
      </c>
      <c r="O28" s="62">
        <v>1784</v>
      </c>
      <c r="P28" s="68">
        <v>1476</v>
      </c>
      <c r="Q28" s="50">
        <v>326</v>
      </c>
      <c r="R28" s="56">
        <v>282</v>
      </c>
      <c r="S28" s="21">
        <v>199</v>
      </c>
      <c r="T28" s="50"/>
      <c r="U28" s="56"/>
      <c r="V28" s="21"/>
      <c r="W28" s="20">
        <f t="shared" si="2"/>
        <v>4067</v>
      </c>
      <c r="X28" s="21">
        <f t="shared" si="3"/>
        <v>15438</v>
      </c>
    </row>
    <row r="29" spans="1:24" s="13" customFormat="1" ht="18.75" customHeight="1" x14ac:dyDescent="0.15">
      <c r="A29" s="12">
        <v>23</v>
      </c>
      <c r="B29" s="18" t="s">
        <v>38</v>
      </c>
      <c r="C29" s="50"/>
      <c r="D29" s="56"/>
      <c r="E29" s="21"/>
      <c r="F29" s="50">
        <v>340</v>
      </c>
      <c r="G29" s="56">
        <v>100</v>
      </c>
      <c r="H29" s="21">
        <v>100</v>
      </c>
      <c r="I29" s="19">
        <v>100</v>
      </c>
      <c r="J29" s="20">
        <f t="shared" si="0"/>
        <v>640</v>
      </c>
      <c r="K29" s="62">
        <v>400</v>
      </c>
      <c r="L29" s="68">
        <v>300</v>
      </c>
      <c r="M29" s="19">
        <v>2900</v>
      </c>
      <c r="N29" s="20">
        <f t="shared" si="1"/>
        <v>3600</v>
      </c>
      <c r="O29" s="62">
        <v>2300</v>
      </c>
      <c r="P29" s="68">
        <v>400</v>
      </c>
      <c r="Q29" s="50"/>
      <c r="R29" s="56"/>
      <c r="S29" s="21"/>
      <c r="T29" s="50"/>
      <c r="U29" s="56"/>
      <c r="V29" s="21"/>
      <c r="W29" s="20">
        <f t="shared" si="2"/>
        <v>2700</v>
      </c>
      <c r="X29" s="21">
        <f t="shared" si="3"/>
        <v>6940</v>
      </c>
    </row>
    <row r="30" spans="1:24" s="13" customFormat="1" ht="18.75" customHeight="1" x14ac:dyDescent="0.15">
      <c r="A30" s="12">
        <v>24</v>
      </c>
      <c r="B30" s="18" t="s">
        <v>39</v>
      </c>
      <c r="C30" s="50"/>
      <c r="D30" s="56"/>
      <c r="E30" s="21">
        <v>1617</v>
      </c>
      <c r="F30" s="50">
        <v>2799</v>
      </c>
      <c r="G30" s="56">
        <v>3002</v>
      </c>
      <c r="H30" s="21">
        <v>3586</v>
      </c>
      <c r="I30" s="19">
        <v>2426</v>
      </c>
      <c r="J30" s="20">
        <f t="shared" si="0"/>
        <v>13430</v>
      </c>
      <c r="K30" s="62">
        <v>2463</v>
      </c>
      <c r="L30" s="68">
        <v>2292</v>
      </c>
      <c r="M30" s="19">
        <v>2634</v>
      </c>
      <c r="N30" s="20">
        <f t="shared" si="1"/>
        <v>7389</v>
      </c>
      <c r="O30" s="62">
        <v>3213</v>
      </c>
      <c r="P30" s="68">
        <v>968</v>
      </c>
      <c r="Q30" s="50"/>
      <c r="R30" s="56"/>
      <c r="S30" s="21"/>
      <c r="T30" s="50"/>
      <c r="U30" s="56"/>
      <c r="V30" s="21"/>
      <c r="W30" s="20">
        <f t="shared" si="2"/>
        <v>4181</v>
      </c>
      <c r="X30" s="21">
        <f t="shared" si="3"/>
        <v>25000</v>
      </c>
    </row>
    <row r="31" spans="1:24" s="13" customFormat="1" ht="18.75" customHeight="1" x14ac:dyDescent="0.15">
      <c r="A31" s="12">
        <v>25</v>
      </c>
      <c r="B31" s="18" t="s">
        <v>40</v>
      </c>
      <c r="C31" s="50"/>
      <c r="D31" s="56"/>
      <c r="E31" s="21"/>
      <c r="F31" s="50"/>
      <c r="G31" s="56"/>
      <c r="H31" s="21">
        <v>500</v>
      </c>
      <c r="I31" s="19">
        <v>1000</v>
      </c>
      <c r="J31" s="20">
        <f t="shared" si="0"/>
        <v>1500</v>
      </c>
      <c r="K31" s="62">
        <v>1000</v>
      </c>
      <c r="L31" s="68">
        <v>1000</v>
      </c>
      <c r="M31" s="19">
        <v>1000</v>
      </c>
      <c r="N31" s="20">
        <f t="shared" si="1"/>
        <v>3000</v>
      </c>
      <c r="O31" s="62">
        <v>600</v>
      </c>
      <c r="P31" s="68"/>
      <c r="Q31" s="50"/>
      <c r="R31" s="56"/>
      <c r="S31" s="21"/>
      <c r="T31" s="50"/>
      <c r="U31" s="56"/>
      <c r="V31" s="21"/>
      <c r="W31" s="20">
        <f t="shared" si="2"/>
        <v>600</v>
      </c>
      <c r="X31" s="21">
        <f t="shared" si="3"/>
        <v>5100</v>
      </c>
    </row>
    <row r="32" spans="1:24" s="13" customFormat="1" ht="18.75" customHeight="1" x14ac:dyDescent="0.15">
      <c r="A32" s="12">
        <v>26</v>
      </c>
      <c r="B32" s="18" t="s">
        <v>41</v>
      </c>
      <c r="C32" s="50"/>
      <c r="D32" s="56"/>
      <c r="E32" s="21">
        <v>30</v>
      </c>
      <c r="F32" s="50">
        <v>520</v>
      </c>
      <c r="G32" s="56">
        <v>1100</v>
      </c>
      <c r="H32" s="21">
        <v>1800</v>
      </c>
      <c r="I32" s="19">
        <v>1300</v>
      </c>
      <c r="J32" s="20">
        <f t="shared" si="0"/>
        <v>4750</v>
      </c>
      <c r="K32" s="62">
        <v>310</v>
      </c>
      <c r="L32" s="68"/>
      <c r="M32" s="19">
        <v>440</v>
      </c>
      <c r="N32" s="20">
        <f t="shared" si="1"/>
        <v>750</v>
      </c>
      <c r="O32" s="62"/>
      <c r="P32" s="68"/>
      <c r="Q32" s="50"/>
      <c r="R32" s="56"/>
      <c r="S32" s="21"/>
      <c r="T32" s="50"/>
      <c r="U32" s="56"/>
      <c r="V32" s="21"/>
      <c r="W32" s="20">
        <f t="shared" si="2"/>
        <v>0</v>
      </c>
      <c r="X32" s="21">
        <f t="shared" si="3"/>
        <v>5500</v>
      </c>
    </row>
    <row r="33" spans="1:24" s="13" customFormat="1" ht="18.75" customHeight="1" x14ac:dyDescent="0.15">
      <c r="A33" s="12">
        <v>27</v>
      </c>
      <c r="B33" s="18" t="s">
        <v>42</v>
      </c>
      <c r="C33" s="50"/>
      <c r="D33" s="56"/>
      <c r="E33" s="21">
        <v>75</v>
      </c>
      <c r="F33" s="50">
        <v>438</v>
      </c>
      <c r="G33" s="56">
        <v>523</v>
      </c>
      <c r="H33" s="21">
        <v>399</v>
      </c>
      <c r="I33" s="19">
        <v>241</v>
      </c>
      <c r="J33" s="20">
        <f t="shared" si="0"/>
        <v>1676</v>
      </c>
      <c r="K33" s="62">
        <v>334</v>
      </c>
      <c r="L33" s="68">
        <v>123</v>
      </c>
      <c r="M33" s="19">
        <v>2574</v>
      </c>
      <c r="N33" s="20">
        <f t="shared" si="1"/>
        <v>3031</v>
      </c>
      <c r="O33" s="62">
        <v>293</v>
      </c>
      <c r="P33" s="68"/>
      <c r="Q33" s="50"/>
      <c r="R33" s="56"/>
      <c r="S33" s="21"/>
      <c r="T33" s="50"/>
      <c r="U33" s="56"/>
      <c r="V33" s="21"/>
      <c r="W33" s="20">
        <f t="shared" si="2"/>
        <v>293</v>
      </c>
      <c r="X33" s="21">
        <f t="shared" si="3"/>
        <v>5000</v>
      </c>
    </row>
    <row r="34" spans="1:24" s="13" customFormat="1" ht="18.75" customHeight="1" x14ac:dyDescent="0.15">
      <c r="A34" s="12">
        <v>28</v>
      </c>
      <c r="B34" s="18" t="s">
        <v>43</v>
      </c>
      <c r="C34" s="50"/>
      <c r="D34" s="56"/>
      <c r="E34" s="21">
        <v>314</v>
      </c>
      <c r="F34" s="50">
        <v>235</v>
      </c>
      <c r="G34" s="56">
        <v>220</v>
      </c>
      <c r="H34" s="21">
        <v>88</v>
      </c>
      <c r="I34" s="19">
        <v>343</v>
      </c>
      <c r="J34" s="20">
        <f t="shared" si="0"/>
        <v>1200</v>
      </c>
      <c r="K34" s="62">
        <v>384</v>
      </c>
      <c r="L34" s="68">
        <v>803</v>
      </c>
      <c r="M34" s="19">
        <v>663</v>
      </c>
      <c r="N34" s="20">
        <f t="shared" si="1"/>
        <v>1850</v>
      </c>
      <c r="O34" s="62">
        <v>591</v>
      </c>
      <c r="P34" s="68">
        <v>192</v>
      </c>
      <c r="Q34" s="50">
        <v>84</v>
      </c>
      <c r="R34" s="56">
        <v>83</v>
      </c>
      <c r="S34" s="21"/>
      <c r="T34" s="50"/>
      <c r="U34" s="56"/>
      <c r="V34" s="21"/>
      <c r="W34" s="20">
        <f t="shared" si="2"/>
        <v>950</v>
      </c>
      <c r="X34" s="21">
        <f t="shared" si="3"/>
        <v>4000</v>
      </c>
    </row>
    <row r="35" spans="1:24" s="13" customFormat="1" ht="18.75" customHeight="1" x14ac:dyDescent="0.15">
      <c r="A35" s="12">
        <v>29</v>
      </c>
      <c r="B35" s="18" t="s">
        <v>44</v>
      </c>
      <c r="C35" s="50"/>
      <c r="D35" s="56">
        <v>107</v>
      </c>
      <c r="E35" s="21">
        <v>929</v>
      </c>
      <c r="F35" s="50">
        <v>1196</v>
      </c>
      <c r="G35" s="56">
        <v>1723</v>
      </c>
      <c r="H35" s="21">
        <v>1969</v>
      </c>
      <c r="I35" s="19">
        <v>1728</v>
      </c>
      <c r="J35" s="20">
        <f t="shared" si="0"/>
        <v>7652</v>
      </c>
      <c r="K35" s="62">
        <v>1859</v>
      </c>
      <c r="L35" s="68">
        <v>1066</v>
      </c>
      <c r="M35" s="19">
        <v>5066</v>
      </c>
      <c r="N35" s="20">
        <f t="shared" si="1"/>
        <v>7991</v>
      </c>
      <c r="O35" s="62">
        <v>3292</v>
      </c>
      <c r="P35" s="68">
        <v>1926</v>
      </c>
      <c r="Q35" s="50">
        <v>957</v>
      </c>
      <c r="R35" s="56">
        <v>382</v>
      </c>
      <c r="S35" s="21"/>
      <c r="T35" s="50"/>
      <c r="U35" s="56"/>
      <c r="V35" s="21"/>
      <c r="W35" s="20">
        <f t="shared" si="2"/>
        <v>6557</v>
      </c>
      <c r="X35" s="21">
        <f t="shared" si="3"/>
        <v>22200</v>
      </c>
    </row>
    <row r="36" spans="1:24" s="13" customFormat="1" ht="18.75" customHeight="1" x14ac:dyDescent="0.15">
      <c r="A36" s="12">
        <v>30</v>
      </c>
      <c r="B36" s="18" t="s">
        <v>45</v>
      </c>
      <c r="C36" s="50"/>
      <c r="D36" s="56"/>
      <c r="E36" s="21"/>
      <c r="F36" s="50">
        <v>843</v>
      </c>
      <c r="G36" s="56">
        <v>903</v>
      </c>
      <c r="H36" s="21"/>
      <c r="I36" s="19">
        <v>2470</v>
      </c>
      <c r="J36" s="20">
        <f>SUM(C36:I36)</f>
        <v>4216</v>
      </c>
      <c r="K36" s="62">
        <v>1560</v>
      </c>
      <c r="L36" s="68">
        <v>1690</v>
      </c>
      <c r="M36" s="19">
        <v>2350</v>
      </c>
      <c r="N36" s="20">
        <f>SUM(K36:M36)</f>
        <v>5600</v>
      </c>
      <c r="O36" s="62">
        <v>3684</v>
      </c>
      <c r="P36" s="68"/>
      <c r="Q36" s="50"/>
      <c r="R36" s="56"/>
      <c r="S36" s="21"/>
      <c r="T36" s="50"/>
      <c r="U36" s="56"/>
      <c r="V36" s="21"/>
      <c r="W36" s="20">
        <f>SUM(O36:V36)</f>
        <v>3684</v>
      </c>
      <c r="X36" s="21">
        <f>+J36+N36+W36</f>
        <v>13500</v>
      </c>
    </row>
    <row r="37" spans="1:24" s="13" customFormat="1" ht="18.75" customHeight="1" x14ac:dyDescent="0.15">
      <c r="A37" s="12">
        <v>31</v>
      </c>
      <c r="B37" s="18" t="s">
        <v>61</v>
      </c>
      <c r="C37" s="50"/>
      <c r="D37" s="56"/>
      <c r="E37" s="21"/>
      <c r="F37" s="50"/>
      <c r="G37" s="56">
        <v>1468</v>
      </c>
      <c r="H37" s="21">
        <v>4143</v>
      </c>
      <c r="I37" s="19">
        <v>3110</v>
      </c>
      <c r="J37" s="20">
        <f>SUM(C37:I37)</f>
        <v>8721</v>
      </c>
      <c r="K37" s="62">
        <v>4309</v>
      </c>
      <c r="L37" s="68"/>
      <c r="M37" s="19">
        <v>470</v>
      </c>
      <c r="N37" s="20">
        <f>SUM(K37:M37)</f>
        <v>4779</v>
      </c>
      <c r="O37" s="62"/>
      <c r="P37" s="68"/>
      <c r="Q37" s="50"/>
      <c r="R37" s="56"/>
      <c r="S37" s="21"/>
      <c r="T37" s="50"/>
      <c r="U37" s="56"/>
      <c r="V37" s="21"/>
      <c r="W37" s="20">
        <f>SUM(O37:V37)</f>
        <v>0</v>
      </c>
      <c r="X37" s="21">
        <f>+J37+N37+W37</f>
        <v>13500</v>
      </c>
    </row>
    <row r="38" spans="1:24" s="13" customFormat="1" ht="18.75" customHeight="1" x14ac:dyDescent="0.15">
      <c r="A38" s="12">
        <v>32</v>
      </c>
      <c r="B38" s="97" t="s">
        <v>69</v>
      </c>
      <c r="C38" s="100"/>
      <c r="D38" s="101"/>
      <c r="E38" s="102">
        <v>1758</v>
      </c>
      <c r="F38" s="100">
        <v>3942</v>
      </c>
      <c r="G38" s="101">
        <v>1631</v>
      </c>
      <c r="H38" s="102">
        <v>969</v>
      </c>
      <c r="I38" s="103"/>
      <c r="J38" s="104">
        <f>SUM(C38:I38)</f>
        <v>8300</v>
      </c>
      <c r="K38" s="105"/>
      <c r="L38" s="106"/>
      <c r="M38" s="103"/>
      <c r="N38" s="104">
        <f>SUM(K38:M38)</f>
        <v>0</v>
      </c>
      <c r="O38" s="105"/>
      <c r="P38" s="106"/>
      <c r="Q38" s="100"/>
      <c r="R38" s="101"/>
      <c r="S38" s="102"/>
      <c r="T38" s="100"/>
      <c r="U38" s="101"/>
      <c r="V38" s="102"/>
      <c r="W38" s="104">
        <f>SUM(O38:V38)</f>
        <v>0</v>
      </c>
      <c r="X38" s="102">
        <f>+J38+N38+W38</f>
        <v>8300</v>
      </c>
    </row>
    <row r="39" spans="1:24" s="22" customFormat="1" ht="18.75" customHeight="1" x14ac:dyDescent="0.15">
      <c r="A39" s="28"/>
      <c r="B39" s="29" t="s">
        <v>52</v>
      </c>
      <c r="C39" s="52">
        <f t="shared" ref="C39:I39" si="4">SUM(C7:C38)</f>
        <v>202</v>
      </c>
      <c r="D39" s="58">
        <f t="shared" si="4"/>
        <v>1640</v>
      </c>
      <c r="E39" s="32">
        <f t="shared" si="4"/>
        <v>15470</v>
      </c>
      <c r="F39" s="52">
        <f t="shared" si="4"/>
        <v>36912</v>
      </c>
      <c r="G39" s="58">
        <f t="shared" si="4"/>
        <v>38713</v>
      </c>
      <c r="H39" s="32">
        <f t="shared" si="4"/>
        <v>43563</v>
      </c>
      <c r="I39" s="30">
        <f t="shared" si="4"/>
        <v>42939</v>
      </c>
      <c r="J39" s="31">
        <f t="shared" si="0"/>
        <v>179439</v>
      </c>
      <c r="K39" s="64">
        <f>SUM(K7:K38)</f>
        <v>50863</v>
      </c>
      <c r="L39" s="70">
        <f>SUM(L7:L38)</f>
        <v>62106</v>
      </c>
      <c r="M39" s="30">
        <f>SUM(M7:M38)</f>
        <v>72478</v>
      </c>
      <c r="N39" s="31">
        <f t="shared" si="1"/>
        <v>185447</v>
      </c>
      <c r="O39" s="64">
        <f t="shared" ref="O39:V39" si="5">SUM(O7:O38)</f>
        <v>42065</v>
      </c>
      <c r="P39" s="70">
        <f t="shared" si="5"/>
        <v>21414</v>
      </c>
      <c r="Q39" s="52">
        <f t="shared" si="5"/>
        <v>7152</v>
      </c>
      <c r="R39" s="58">
        <f t="shared" si="5"/>
        <v>4566</v>
      </c>
      <c r="S39" s="32">
        <f t="shared" si="5"/>
        <v>3416</v>
      </c>
      <c r="T39" s="52">
        <f t="shared" si="5"/>
        <v>538</v>
      </c>
      <c r="U39" s="58">
        <f t="shared" si="5"/>
        <v>0</v>
      </c>
      <c r="V39" s="32">
        <f t="shared" si="5"/>
        <v>0</v>
      </c>
      <c r="W39" s="31">
        <f t="shared" si="2"/>
        <v>79151</v>
      </c>
      <c r="X39" s="32">
        <f t="shared" si="3"/>
        <v>444037</v>
      </c>
    </row>
    <row r="40" spans="1:24" s="37" customFormat="1" ht="18.75" customHeight="1" thickBot="1" x14ac:dyDescent="0.2">
      <c r="A40" s="12"/>
      <c r="B40" s="33" t="s">
        <v>51</v>
      </c>
      <c r="C40" s="53"/>
      <c r="D40" s="59"/>
      <c r="E40" s="36"/>
      <c r="F40" s="53"/>
      <c r="G40" s="59"/>
      <c r="H40" s="36"/>
      <c r="I40" s="34"/>
      <c r="J40" s="35">
        <f>SUM(E40:I40)</f>
        <v>0</v>
      </c>
      <c r="K40" s="65"/>
      <c r="L40" s="71"/>
      <c r="M40" s="34"/>
      <c r="N40" s="35">
        <f t="shared" si="1"/>
        <v>0</v>
      </c>
      <c r="O40" s="65"/>
      <c r="P40" s="71"/>
      <c r="Q40" s="53"/>
      <c r="R40" s="59"/>
      <c r="S40" s="36"/>
      <c r="T40" s="53"/>
      <c r="U40" s="59"/>
      <c r="V40" s="36"/>
      <c r="W40" s="35">
        <f t="shared" si="2"/>
        <v>0</v>
      </c>
      <c r="X40" s="36">
        <f t="shared" si="3"/>
        <v>0</v>
      </c>
    </row>
    <row r="41" spans="1:24" s="22" customFormat="1" ht="18.75" customHeight="1" x14ac:dyDescent="0.15">
      <c r="A41" s="28"/>
      <c r="B41" s="38" t="s">
        <v>17</v>
      </c>
      <c r="C41" s="54">
        <f t="shared" ref="C41:X41" si="6">+C40+C39</f>
        <v>202</v>
      </c>
      <c r="D41" s="60">
        <f t="shared" si="6"/>
        <v>1640</v>
      </c>
      <c r="E41" s="41">
        <f t="shared" si="6"/>
        <v>15470</v>
      </c>
      <c r="F41" s="54">
        <f t="shared" si="6"/>
        <v>36912</v>
      </c>
      <c r="G41" s="60">
        <f t="shared" si="6"/>
        <v>38713</v>
      </c>
      <c r="H41" s="41">
        <f t="shared" si="6"/>
        <v>43563</v>
      </c>
      <c r="I41" s="39">
        <f t="shared" si="6"/>
        <v>42939</v>
      </c>
      <c r="J41" s="40">
        <f t="shared" si="6"/>
        <v>179439</v>
      </c>
      <c r="K41" s="66">
        <f t="shared" si="6"/>
        <v>50863</v>
      </c>
      <c r="L41" s="72">
        <f t="shared" si="6"/>
        <v>62106</v>
      </c>
      <c r="M41" s="39">
        <f t="shared" si="6"/>
        <v>72478</v>
      </c>
      <c r="N41" s="40">
        <f t="shared" si="6"/>
        <v>185447</v>
      </c>
      <c r="O41" s="66">
        <f t="shared" si="6"/>
        <v>42065</v>
      </c>
      <c r="P41" s="72">
        <f t="shared" si="6"/>
        <v>21414</v>
      </c>
      <c r="Q41" s="54">
        <f t="shared" si="6"/>
        <v>7152</v>
      </c>
      <c r="R41" s="60">
        <f t="shared" si="6"/>
        <v>4566</v>
      </c>
      <c r="S41" s="41">
        <f t="shared" si="6"/>
        <v>3416</v>
      </c>
      <c r="T41" s="54">
        <f t="shared" si="6"/>
        <v>538</v>
      </c>
      <c r="U41" s="60">
        <f t="shared" si="6"/>
        <v>0</v>
      </c>
      <c r="V41" s="41">
        <f t="shared" si="6"/>
        <v>0</v>
      </c>
      <c r="W41" s="40">
        <f t="shared" si="6"/>
        <v>79151</v>
      </c>
      <c r="X41" s="41">
        <f t="shared" si="6"/>
        <v>444037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43307086614173229" bottom="7.874015748031496E-2" header="0.51181102362204722" footer="0.35433070866141736"/>
  <pageSetup paperSize="9" scale="80" orientation="landscape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2"/>
  <dimension ref="A1:X40"/>
  <sheetViews>
    <sheetView zoomScaleNormal="100" workbookViewId="0">
      <pane xSplit="2" ySplit="6" topLeftCell="H25" activePane="bottomRight" state="frozen"/>
      <selection pane="topRight" activeCell="B1" sqref="B1"/>
      <selection pane="bottomLeft" activeCell="A6" sqref="A6"/>
      <selection pane="bottomRight" activeCell="B36" sqref="B36:X37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4" width="6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72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/>
      <c r="I7" s="15">
        <v>571</v>
      </c>
      <c r="J7" s="16">
        <f t="shared" ref="J7:J38" si="0">SUM(C7:I7)</f>
        <v>571</v>
      </c>
      <c r="K7" s="61">
        <v>1070</v>
      </c>
      <c r="L7" s="67">
        <v>159</v>
      </c>
      <c r="M7" s="15"/>
      <c r="N7" s="16">
        <f t="shared" ref="N7:N39" si="1">SUM(K7:M7)</f>
        <v>1229</v>
      </c>
      <c r="O7" s="61"/>
      <c r="P7" s="67"/>
      <c r="Q7" s="49"/>
      <c r="R7" s="55"/>
      <c r="S7" s="17"/>
      <c r="T7" s="49"/>
      <c r="U7" s="55"/>
      <c r="V7" s="17"/>
      <c r="W7" s="16">
        <f t="shared" ref="W7:W39" si="2">SUM(O7:V7)</f>
        <v>0</v>
      </c>
      <c r="X7" s="17">
        <f t="shared" ref="X7:X39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300</v>
      </c>
      <c r="F8" s="50">
        <v>780</v>
      </c>
      <c r="G8" s="56">
        <v>1540</v>
      </c>
      <c r="H8" s="21">
        <v>1520</v>
      </c>
      <c r="I8" s="19">
        <v>900</v>
      </c>
      <c r="J8" s="20">
        <f t="shared" si="0"/>
        <v>5040</v>
      </c>
      <c r="K8" s="62">
        <v>1410</v>
      </c>
      <c r="L8" s="68">
        <v>1380</v>
      </c>
      <c r="M8" s="19">
        <v>170</v>
      </c>
      <c r="N8" s="20">
        <f t="shared" si="1"/>
        <v>2960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/>
      <c r="H9" s="21"/>
      <c r="I9" s="19">
        <v>800</v>
      </c>
      <c r="J9" s="20">
        <f t="shared" si="0"/>
        <v>800</v>
      </c>
      <c r="K9" s="62"/>
      <c r="L9" s="68"/>
      <c r="M9" s="19"/>
      <c r="N9" s="20">
        <f t="shared" si="1"/>
        <v>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800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>
        <v>201</v>
      </c>
      <c r="E10" s="21">
        <v>695</v>
      </c>
      <c r="F10" s="50">
        <v>310</v>
      </c>
      <c r="G10" s="56">
        <v>1608</v>
      </c>
      <c r="H10" s="21">
        <v>2963</v>
      </c>
      <c r="I10" s="19">
        <v>3724</v>
      </c>
      <c r="J10" s="20">
        <f t="shared" si="0"/>
        <v>9501</v>
      </c>
      <c r="K10" s="62">
        <v>3285</v>
      </c>
      <c r="L10" s="68">
        <v>691</v>
      </c>
      <c r="M10" s="19">
        <v>4109</v>
      </c>
      <c r="N10" s="20">
        <f>SUM(K10:M10)</f>
        <v>8085</v>
      </c>
      <c r="O10" s="62">
        <v>2527</v>
      </c>
      <c r="P10" s="68">
        <v>479</v>
      </c>
      <c r="Q10" s="50">
        <v>108</v>
      </c>
      <c r="R10" s="56"/>
      <c r="S10" s="21"/>
      <c r="T10" s="50"/>
      <c r="U10" s="56"/>
      <c r="V10" s="21"/>
      <c r="W10" s="20">
        <f t="shared" si="2"/>
        <v>3114</v>
      </c>
      <c r="X10" s="21">
        <f t="shared" si="3"/>
        <v>20700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/>
      <c r="J11" s="20">
        <f t="shared" si="0"/>
        <v>0</v>
      </c>
      <c r="K11" s="62">
        <v>2850</v>
      </c>
      <c r="L11" s="68">
        <v>4750</v>
      </c>
      <c r="M11" s="19"/>
      <c r="N11" s="20">
        <f t="shared" si="1"/>
        <v>7600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7600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>
        <v>13</v>
      </c>
      <c r="F12" s="50">
        <v>2726</v>
      </c>
      <c r="G12" s="56">
        <v>1014</v>
      </c>
      <c r="H12" s="21">
        <v>988</v>
      </c>
      <c r="I12" s="19">
        <v>236</v>
      </c>
      <c r="J12" s="20">
        <f t="shared" si="0"/>
        <v>4977</v>
      </c>
      <c r="K12" s="62">
        <v>4638</v>
      </c>
      <c r="L12" s="68">
        <v>8878</v>
      </c>
      <c r="M12" s="19">
        <v>347</v>
      </c>
      <c r="N12" s="20">
        <f t="shared" si="1"/>
        <v>13863</v>
      </c>
      <c r="O12" s="62">
        <v>342</v>
      </c>
      <c r="P12" s="68">
        <v>118</v>
      </c>
      <c r="Q12" s="50"/>
      <c r="R12" s="56"/>
      <c r="S12" s="21"/>
      <c r="T12" s="50"/>
      <c r="U12" s="56"/>
      <c r="V12" s="21"/>
      <c r="W12" s="20">
        <f t="shared" si="2"/>
        <v>460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/>
      <c r="D13" s="56">
        <v>282</v>
      </c>
      <c r="E13" s="21">
        <v>3167</v>
      </c>
      <c r="F13" s="50">
        <v>2743</v>
      </c>
      <c r="G13" s="56">
        <v>3133</v>
      </c>
      <c r="H13" s="21">
        <v>2878</v>
      </c>
      <c r="I13" s="19">
        <v>3026</v>
      </c>
      <c r="J13" s="20">
        <f t="shared" si="0"/>
        <v>15229</v>
      </c>
      <c r="K13" s="62">
        <v>2800</v>
      </c>
      <c r="L13" s="68">
        <v>3783</v>
      </c>
      <c r="M13" s="19">
        <v>3688</v>
      </c>
      <c r="N13" s="20">
        <f t="shared" si="1"/>
        <v>10271</v>
      </c>
      <c r="O13" s="62"/>
      <c r="P13" s="68"/>
      <c r="Q13" s="50"/>
      <c r="R13" s="56"/>
      <c r="S13" s="21"/>
      <c r="T13" s="50"/>
      <c r="U13" s="56"/>
      <c r="V13" s="21"/>
      <c r="W13" s="20">
        <f t="shared" si="2"/>
        <v>0</v>
      </c>
      <c r="X13" s="21">
        <f t="shared" si="3"/>
        <v>25500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/>
      <c r="G14" s="56">
        <v>1685</v>
      </c>
      <c r="H14" s="21">
        <v>1680</v>
      </c>
      <c r="I14" s="19">
        <v>1840</v>
      </c>
      <c r="J14" s="20">
        <f t="shared" si="0"/>
        <v>5205</v>
      </c>
      <c r="K14" s="62">
        <v>2990</v>
      </c>
      <c r="L14" s="68">
        <v>2024</v>
      </c>
      <c r="M14" s="19">
        <v>1790</v>
      </c>
      <c r="N14" s="20">
        <f t="shared" si="1"/>
        <v>6804</v>
      </c>
      <c r="O14" s="62">
        <v>991</v>
      </c>
      <c r="P14" s="68"/>
      <c r="Q14" s="50"/>
      <c r="R14" s="56"/>
      <c r="S14" s="21"/>
      <c r="T14" s="50"/>
      <c r="U14" s="56"/>
      <c r="V14" s="21"/>
      <c r="W14" s="20">
        <f t="shared" si="2"/>
        <v>991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>
        <v>547</v>
      </c>
      <c r="H15" s="21">
        <v>364</v>
      </c>
      <c r="I15" s="19">
        <v>876</v>
      </c>
      <c r="J15" s="20">
        <f t="shared" si="0"/>
        <v>1787</v>
      </c>
      <c r="K15" s="62">
        <v>1310</v>
      </c>
      <c r="L15" s="68">
        <v>1561</v>
      </c>
      <c r="M15" s="19">
        <v>2026</v>
      </c>
      <c r="N15" s="20">
        <f t="shared" si="1"/>
        <v>4897</v>
      </c>
      <c r="O15" s="62">
        <v>1713</v>
      </c>
      <c r="P15" s="68">
        <v>1103</v>
      </c>
      <c r="Q15" s="50"/>
      <c r="R15" s="56"/>
      <c r="S15" s="21"/>
      <c r="T15" s="50"/>
      <c r="U15" s="56"/>
      <c r="V15" s="21"/>
      <c r="W15" s="20">
        <f t="shared" si="2"/>
        <v>2816</v>
      </c>
      <c r="X15" s="21">
        <f t="shared" si="3"/>
        <v>9500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/>
      <c r="E16" s="21">
        <v>349</v>
      </c>
      <c r="F16" s="50">
        <v>681</v>
      </c>
      <c r="G16" s="56">
        <v>774</v>
      </c>
      <c r="H16" s="21">
        <v>473</v>
      </c>
      <c r="I16" s="19">
        <v>955</v>
      </c>
      <c r="J16" s="20">
        <f t="shared" si="0"/>
        <v>3232</v>
      </c>
      <c r="K16" s="62">
        <v>6265</v>
      </c>
      <c r="L16" s="68">
        <v>5954</v>
      </c>
      <c r="M16" s="19">
        <v>4049</v>
      </c>
      <c r="N16" s="20">
        <f t="shared" si="1"/>
        <v>16268</v>
      </c>
      <c r="O16" s="62">
        <v>3366</v>
      </c>
      <c r="P16" s="68">
        <v>1387</v>
      </c>
      <c r="Q16" s="50">
        <v>747</v>
      </c>
      <c r="R16" s="56"/>
      <c r="S16" s="21"/>
      <c r="T16" s="50"/>
      <c r="U16" s="56"/>
      <c r="V16" s="21"/>
      <c r="W16" s="20">
        <f t="shared" si="2"/>
        <v>5500</v>
      </c>
      <c r="X16" s="21">
        <f t="shared" si="3"/>
        <v>25000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/>
      <c r="F17" s="50"/>
      <c r="G17" s="56">
        <v>111</v>
      </c>
      <c r="H17" s="21">
        <v>1417</v>
      </c>
      <c r="I17" s="19">
        <v>2444</v>
      </c>
      <c r="J17" s="20">
        <f t="shared" si="0"/>
        <v>3972</v>
      </c>
      <c r="K17" s="62">
        <v>2748</v>
      </c>
      <c r="L17" s="68">
        <v>5068</v>
      </c>
      <c r="M17" s="19">
        <v>2759</v>
      </c>
      <c r="N17" s="20">
        <f t="shared" si="1"/>
        <v>10575</v>
      </c>
      <c r="O17" s="62">
        <v>2319</v>
      </c>
      <c r="P17" s="68">
        <v>1134</v>
      </c>
      <c r="Q17" s="50"/>
      <c r="R17" s="56"/>
      <c r="S17" s="21"/>
      <c r="T17" s="50"/>
      <c r="U17" s="56"/>
      <c r="V17" s="21"/>
      <c r="W17" s="20">
        <f t="shared" si="2"/>
        <v>3453</v>
      </c>
      <c r="X17" s="21">
        <f t="shared" si="3"/>
        <v>18000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>
        <v>870</v>
      </c>
      <c r="F18" s="50">
        <v>916</v>
      </c>
      <c r="G18" s="56">
        <v>2933</v>
      </c>
      <c r="H18" s="21">
        <v>3126</v>
      </c>
      <c r="I18" s="19">
        <v>2733</v>
      </c>
      <c r="J18" s="20">
        <f t="shared" si="0"/>
        <v>10578</v>
      </c>
      <c r="K18" s="62">
        <v>3439</v>
      </c>
      <c r="L18" s="68">
        <v>5155</v>
      </c>
      <c r="M18" s="19">
        <v>2926</v>
      </c>
      <c r="N18" s="20">
        <f t="shared" si="1"/>
        <v>11520</v>
      </c>
      <c r="O18" s="62">
        <v>1189</v>
      </c>
      <c r="P18" s="68">
        <v>713</v>
      </c>
      <c r="Q18" s="50"/>
      <c r="R18" s="56"/>
      <c r="S18" s="21"/>
      <c r="T18" s="50"/>
      <c r="U18" s="56"/>
      <c r="V18" s="21"/>
      <c r="W18" s="20">
        <f t="shared" si="2"/>
        <v>1902</v>
      </c>
      <c r="X18" s="21">
        <f t="shared" si="3"/>
        <v>24000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>
        <v>90</v>
      </c>
      <c r="E19" s="21">
        <v>334</v>
      </c>
      <c r="F19" s="50">
        <v>465</v>
      </c>
      <c r="G19" s="56">
        <v>1216</v>
      </c>
      <c r="H19" s="21">
        <v>615</v>
      </c>
      <c r="I19" s="19">
        <v>980</v>
      </c>
      <c r="J19" s="20">
        <f t="shared" si="0"/>
        <v>3700</v>
      </c>
      <c r="K19" s="62">
        <v>2166</v>
      </c>
      <c r="L19" s="68">
        <v>2446</v>
      </c>
      <c r="M19" s="19">
        <v>2192</v>
      </c>
      <c r="N19" s="20">
        <f t="shared" si="1"/>
        <v>6804</v>
      </c>
      <c r="O19" s="62">
        <v>2178</v>
      </c>
      <c r="P19" s="68">
        <v>1318</v>
      </c>
      <c r="Q19" s="50"/>
      <c r="R19" s="56"/>
      <c r="S19" s="21"/>
      <c r="T19" s="50"/>
      <c r="U19" s="56"/>
      <c r="V19" s="21"/>
      <c r="W19" s="20">
        <f t="shared" si="2"/>
        <v>3496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>
        <v>384</v>
      </c>
      <c r="E20" s="21">
        <v>1620</v>
      </c>
      <c r="F20" s="50">
        <v>2630</v>
      </c>
      <c r="G20" s="56">
        <v>6231</v>
      </c>
      <c r="H20" s="21">
        <v>3179</v>
      </c>
      <c r="I20" s="19">
        <v>1980</v>
      </c>
      <c r="J20" s="20">
        <f t="shared" si="0"/>
        <v>16024</v>
      </c>
      <c r="K20" s="62">
        <v>4742</v>
      </c>
      <c r="L20" s="68">
        <v>5594</v>
      </c>
      <c r="M20" s="19">
        <v>4706</v>
      </c>
      <c r="N20" s="20">
        <f t="shared" si="1"/>
        <v>15042</v>
      </c>
      <c r="O20" s="62">
        <v>3710</v>
      </c>
      <c r="P20" s="68">
        <v>4582</v>
      </c>
      <c r="Q20" s="50">
        <v>4018</v>
      </c>
      <c r="R20" s="56">
        <v>3533</v>
      </c>
      <c r="S20" s="21">
        <v>3880</v>
      </c>
      <c r="T20" s="50">
        <v>611</v>
      </c>
      <c r="U20" s="56"/>
      <c r="V20" s="21"/>
      <c r="W20" s="20">
        <f t="shared" si="2"/>
        <v>20334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>
        <v>86</v>
      </c>
      <c r="E21" s="21">
        <v>231</v>
      </c>
      <c r="F21" s="50">
        <v>206</v>
      </c>
      <c r="G21" s="56">
        <v>206</v>
      </c>
      <c r="H21" s="21">
        <v>1483</v>
      </c>
      <c r="I21" s="19">
        <v>4054</v>
      </c>
      <c r="J21" s="20">
        <f t="shared" si="0"/>
        <v>6266</v>
      </c>
      <c r="K21" s="62">
        <v>6120</v>
      </c>
      <c r="L21" s="68">
        <v>3600</v>
      </c>
      <c r="M21" s="19">
        <v>1971</v>
      </c>
      <c r="N21" s="20">
        <f t="shared" si="1"/>
        <v>11691</v>
      </c>
      <c r="O21" s="62">
        <v>43</v>
      </c>
      <c r="P21" s="68"/>
      <c r="Q21" s="50"/>
      <c r="R21" s="56"/>
      <c r="S21" s="21"/>
      <c r="T21" s="50"/>
      <c r="U21" s="56"/>
      <c r="V21" s="21"/>
      <c r="W21" s="20">
        <f t="shared" si="2"/>
        <v>43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1000</v>
      </c>
      <c r="G22" s="56">
        <v>368</v>
      </c>
      <c r="H22" s="21">
        <v>249</v>
      </c>
      <c r="I22" s="19">
        <v>193</v>
      </c>
      <c r="J22" s="20">
        <f t="shared" si="0"/>
        <v>1810</v>
      </c>
      <c r="K22" s="62">
        <v>203</v>
      </c>
      <c r="L22" s="68">
        <v>339</v>
      </c>
      <c r="M22" s="19">
        <v>258</v>
      </c>
      <c r="N22" s="20">
        <f>SUM(K22:M22)</f>
        <v>800</v>
      </c>
      <c r="O22" s="62">
        <v>190</v>
      </c>
      <c r="P22" s="68"/>
      <c r="Q22" s="50"/>
      <c r="R22" s="56"/>
      <c r="S22" s="21"/>
      <c r="T22" s="50"/>
      <c r="U22" s="56"/>
      <c r="V22" s="21"/>
      <c r="W22" s="20">
        <f t="shared" si="2"/>
        <v>190</v>
      </c>
      <c r="X22" s="21">
        <f t="shared" si="3"/>
        <v>2800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>
        <v>21</v>
      </c>
      <c r="E23" s="21">
        <v>55</v>
      </c>
      <c r="F23" s="50">
        <v>1101</v>
      </c>
      <c r="G23" s="56">
        <v>397</v>
      </c>
      <c r="H23" s="21"/>
      <c r="I23" s="19">
        <v>147</v>
      </c>
      <c r="J23" s="20">
        <f t="shared" si="0"/>
        <v>1721</v>
      </c>
      <c r="K23" s="62">
        <v>178</v>
      </c>
      <c r="L23" s="68">
        <v>731</v>
      </c>
      <c r="M23" s="19">
        <v>170</v>
      </c>
      <c r="N23" s="20">
        <f t="shared" si="1"/>
        <v>1079</v>
      </c>
      <c r="O23" s="62"/>
      <c r="P23" s="68"/>
      <c r="Q23" s="50"/>
      <c r="R23" s="56"/>
      <c r="S23" s="21"/>
      <c r="T23" s="50"/>
      <c r="U23" s="56"/>
      <c r="V23" s="21"/>
      <c r="W23" s="20">
        <f t="shared" si="2"/>
        <v>0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>
        <v>176</v>
      </c>
      <c r="E24" s="21">
        <v>576</v>
      </c>
      <c r="F24" s="50">
        <v>1055</v>
      </c>
      <c r="G24" s="56">
        <v>1335</v>
      </c>
      <c r="H24" s="21">
        <v>1992</v>
      </c>
      <c r="I24" s="19">
        <v>1786</v>
      </c>
      <c r="J24" s="20">
        <f t="shared" si="0"/>
        <v>6920</v>
      </c>
      <c r="K24" s="62">
        <v>3564</v>
      </c>
      <c r="L24" s="68">
        <v>2626</v>
      </c>
      <c r="M24" s="19">
        <v>1878</v>
      </c>
      <c r="N24" s="20">
        <f t="shared" si="1"/>
        <v>8068</v>
      </c>
      <c r="O24" s="62">
        <v>1112</v>
      </c>
      <c r="P24" s="68"/>
      <c r="Q24" s="50"/>
      <c r="R24" s="56"/>
      <c r="S24" s="21"/>
      <c r="T24" s="50"/>
      <c r="U24" s="56"/>
      <c r="V24" s="21"/>
      <c r="W24" s="20">
        <f t="shared" si="2"/>
        <v>1112</v>
      </c>
      <c r="X24" s="21">
        <f t="shared" si="3"/>
        <v>16100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>
        <v>521</v>
      </c>
      <c r="E25" s="21">
        <v>1094</v>
      </c>
      <c r="F25" s="50">
        <v>2301</v>
      </c>
      <c r="G25" s="56">
        <v>1810</v>
      </c>
      <c r="H25" s="21">
        <v>1443</v>
      </c>
      <c r="I25" s="19">
        <v>1429</v>
      </c>
      <c r="J25" s="20">
        <f t="shared" si="0"/>
        <v>8598</v>
      </c>
      <c r="K25" s="62">
        <v>2797</v>
      </c>
      <c r="L25" s="68">
        <v>5591</v>
      </c>
      <c r="M25" s="19">
        <v>6833</v>
      </c>
      <c r="N25" s="20">
        <f t="shared" si="1"/>
        <v>15221</v>
      </c>
      <c r="O25" s="62">
        <v>1388</v>
      </c>
      <c r="P25" s="68">
        <v>493</v>
      </c>
      <c r="Q25" s="50"/>
      <c r="R25" s="56"/>
      <c r="S25" s="21"/>
      <c r="T25" s="50"/>
      <c r="U25" s="56"/>
      <c r="V25" s="21"/>
      <c r="W25" s="20">
        <f t="shared" si="2"/>
        <v>1881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/>
      <c r="G26" s="56"/>
      <c r="H26" s="21"/>
      <c r="I26" s="19"/>
      <c r="J26" s="20">
        <f t="shared" si="0"/>
        <v>0</v>
      </c>
      <c r="K26" s="62">
        <v>1000</v>
      </c>
      <c r="L26" s="68">
        <v>2700</v>
      </c>
      <c r="M26" s="19">
        <v>1140</v>
      </c>
      <c r="N26" s="20">
        <f t="shared" si="1"/>
        <v>4840</v>
      </c>
      <c r="O26" s="62">
        <v>2460</v>
      </c>
      <c r="P26" s="68"/>
      <c r="Q26" s="50"/>
      <c r="R26" s="56"/>
      <c r="S26" s="21"/>
      <c r="T26" s="50"/>
      <c r="U26" s="56"/>
      <c r="V26" s="21"/>
      <c r="W26" s="20">
        <f t="shared" si="2"/>
        <v>2460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/>
      <c r="F27" s="50">
        <v>807</v>
      </c>
      <c r="G27" s="56">
        <v>1443</v>
      </c>
      <c r="H27" s="21">
        <v>1581</v>
      </c>
      <c r="I27" s="19">
        <v>3848</v>
      </c>
      <c r="J27" s="20">
        <f t="shared" si="0"/>
        <v>7679</v>
      </c>
      <c r="K27" s="62">
        <v>1406</v>
      </c>
      <c r="L27" s="68">
        <v>1715</v>
      </c>
      <c r="M27" s="19">
        <v>1852</v>
      </c>
      <c r="N27" s="20">
        <f t="shared" si="1"/>
        <v>4973</v>
      </c>
      <c r="O27" s="62">
        <v>1637</v>
      </c>
      <c r="P27" s="68">
        <v>311</v>
      </c>
      <c r="Q27" s="50"/>
      <c r="R27" s="56"/>
      <c r="S27" s="21"/>
      <c r="T27" s="50"/>
      <c r="U27" s="56"/>
      <c r="V27" s="21"/>
      <c r="W27" s="20">
        <f t="shared" si="2"/>
        <v>1948</v>
      </c>
      <c r="X27" s="21">
        <f t="shared" si="3"/>
        <v>14600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>
        <v>268</v>
      </c>
      <c r="G28" s="56">
        <v>250</v>
      </c>
      <c r="H28" s="21">
        <v>120</v>
      </c>
      <c r="I28" s="19">
        <v>173</v>
      </c>
      <c r="J28" s="20">
        <f t="shared" si="0"/>
        <v>811</v>
      </c>
      <c r="K28" s="62">
        <v>62</v>
      </c>
      <c r="L28" s="68">
        <v>1393</v>
      </c>
      <c r="M28" s="19">
        <v>2108</v>
      </c>
      <c r="N28" s="20">
        <f t="shared" si="1"/>
        <v>3563</v>
      </c>
      <c r="O28" s="62">
        <v>1135</v>
      </c>
      <c r="P28" s="68">
        <v>491</v>
      </c>
      <c r="Q28" s="50"/>
      <c r="R28" s="56"/>
      <c r="S28" s="21"/>
      <c r="T28" s="50"/>
      <c r="U28" s="56"/>
      <c r="V28" s="21"/>
      <c r="W28" s="20">
        <f t="shared" si="2"/>
        <v>1626</v>
      </c>
      <c r="X28" s="21">
        <f t="shared" si="3"/>
        <v>6000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/>
      <c r="E29" s="21">
        <v>1115</v>
      </c>
      <c r="F29" s="50">
        <v>2595</v>
      </c>
      <c r="G29" s="56">
        <v>3859</v>
      </c>
      <c r="H29" s="21">
        <v>3905</v>
      </c>
      <c r="I29" s="19">
        <v>2860</v>
      </c>
      <c r="J29" s="20">
        <f t="shared" si="0"/>
        <v>14334</v>
      </c>
      <c r="K29" s="62">
        <v>3440</v>
      </c>
      <c r="L29" s="68">
        <v>2437</v>
      </c>
      <c r="M29" s="19">
        <v>2685</v>
      </c>
      <c r="N29" s="20">
        <f t="shared" si="1"/>
        <v>8562</v>
      </c>
      <c r="O29" s="62">
        <v>2104</v>
      </c>
      <c r="P29" s="68"/>
      <c r="Q29" s="50"/>
      <c r="R29" s="56"/>
      <c r="S29" s="21"/>
      <c r="T29" s="50"/>
      <c r="U29" s="56"/>
      <c r="V29" s="21"/>
      <c r="W29" s="20">
        <f t="shared" si="2"/>
        <v>2104</v>
      </c>
      <c r="X29" s="21">
        <f t="shared" si="3"/>
        <v>25000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>
        <v>500</v>
      </c>
      <c r="I30" s="19">
        <v>1000</v>
      </c>
      <c r="J30" s="20">
        <f t="shared" si="0"/>
        <v>1500</v>
      </c>
      <c r="K30" s="62">
        <v>1200</v>
      </c>
      <c r="L30" s="68">
        <v>1200</v>
      </c>
      <c r="M30" s="19">
        <v>1200</v>
      </c>
      <c r="N30" s="20">
        <f t="shared" si="1"/>
        <v>3600</v>
      </c>
      <c r="O30" s="62"/>
      <c r="P30" s="68"/>
      <c r="Q30" s="50"/>
      <c r="R30" s="56"/>
      <c r="S30" s="21"/>
      <c r="T30" s="50"/>
      <c r="U30" s="56"/>
      <c r="V30" s="21"/>
      <c r="W30" s="20">
        <f t="shared" si="2"/>
        <v>0</v>
      </c>
      <c r="X30" s="21">
        <f t="shared" si="3"/>
        <v>5100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/>
      <c r="F31" s="50">
        <v>133</v>
      </c>
      <c r="G31" s="56">
        <v>728</v>
      </c>
      <c r="H31" s="21">
        <v>1457</v>
      </c>
      <c r="I31" s="19">
        <v>2452</v>
      </c>
      <c r="J31" s="20">
        <f t="shared" si="0"/>
        <v>4770</v>
      </c>
      <c r="K31" s="62">
        <v>464</v>
      </c>
      <c r="L31" s="68">
        <v>266</v>
      </c>
      <c r="M31" s="19"/>
      <c r="N31" s="20">
        <f t="shared" si="1"/>
        <v>730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/>
      <c r="F32" s="50">
        <v>216</v>
      </c>
      <c r="G32" s="56">
        <v>749</v>
      </c>
      <c r="H32" s="21">
        <v>248</v>
      </c>
      <c r="I32" s="19">
        <v>22</v>
      </c>
      <c r="J32" s="20">
        <f t="shared" si="0"/>
        <v>1235</v>
      </c>
      <c r="K32" s="62">
        <v>255</v>
      </c>
      <c r="L32" s="68">
        <v>2456</v>
      </c>
      <c r="M32" s="19">
        <v>1054</v>
      </c>
      <c r="N32" s="20">
        <f t="shared" si="1"/>
        <v>3765</v>
      </c>
      <c r="O32" s="62"/>
      <c r="P32" s="68"/>
      <c r="Q32" s="50"/>
      <c r="R32" s="56"/>
      <c r="S32" s="21"/>
      <c r="T32" s="50"/>
      <c r="U32" s="56"/>
      <c r="V32" s="21"/>
      <c r="W32" s="20">
        <f t="shared" si="2"/>
        <v>0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>
        <v>67</v>
      </c>
      <c r="F33" s="50">
        <v>284</v>
      </c>
      <c r="G33" s="56">
        <v>316</v>
      </c>
      <c r="H33" s="21">
        <v>395</v>
      </c>
      <c r="I33" s="19">
        <v>38</v>
      </c>
      <c r="J33" s="20">
        <f t="shared" si="0"/>
        <v>1100</v>
      </c>
      <c r="K33" s="62">
        <v>517</v>
      </c>
      <c r="L33" s="68">
        <v>1240</v>
      </c>
      <c r="M33" s="19">
        <v>403</v>
      </c>
      <c r="N33" s="20">
        <f t="shared" si="1"/>
        <v>2160</v>
      </c>
      <c r="O33" s="62">
        <v>404</v>
      </c>
      <c r="P33" s="68">
        <v>134</v>
      </c>
      <c r="Q33" s="50">
        <v>162</v>
      </c>
      <c r="R33" s="56">
        <v>40</v>
      </c>
      <c r="S33" s="21"/>
      <c r="T33" s="50"/>
      <c r="U33" s="56"/>
      <c r="V33" s="21"/>
      <c r="W33" s="20">
        <f t="shared" si="2"/>
        <v>740</v>
      </c>
      <c r="X33" s="21">
        <f t="shared" si="3"/>
        <v>4000</v>
      </c>
    </row>
    <row r="34" spans="1:24" s="13" customFormat="1" ht="18.75" customHeight="1" x14ac:dyDescent="0.15">
      <c r="A34" s="12">
        <v>28</v>
      </c>
      <c r="B34" s="18" t="s">
        <v>44</v>
      </c>
      <c r="C34" s="50">
        <v>117</v>
      </c>
      <c r="D34" s="56">
        <v>124</v>
      </c>
      <c r="E34" s="21">
        <v>460</v>
      </c>
      <c r="F34" s="50">
        <v>1559</v>
      </c>
      <c r="G34" s="56">
        <v>1842</v>
      </c>
      <c r="H34" s="21">
        <v>3199</v>
      </c>
      <c r="I34" s="19">
        <v>1661</v>
      </c>
      <c r="J34" s="20">
        <f t="shared" si="0"/>
        <v>8962</v>
      </c>
      <c r="K34" s="62">
        <v>2816</v>
      </c>
      <c r="L34" s="68">
        <v>3160</v>
      </c>
      <c r="M34" s="19">
        <v>3132</v>
      </c>
      <c r="N34" s="20">
        <f t="shared" si="1"/>
        <v>9108</v>
      </c>
      <c r="O34" s="62">
        <v>2280</v>
      </c>
      <c r="P34" s="68">
        <v>1273</v>
      </c>
      <c r="Q34" s="50">
        <v>577</v>
      </c>
      <c r="R34" s="56"/>
      <c r="S34" s="21"/>
      <c r="T34" s="50"/>
      <c r="U34" s="56"/>
      <c r="V34" s="21"/>
      <c r="W34" s="20">
        <f t="shared" si="2"/>
        <v>4130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/>
      <c r="F35" s="50">
        <v>671</v>
      </c>
      <c r="G35" s="56">
        <v>2339</v>
      </c>
      <c r="H35" s="21">
        <v>4842</v>
      </c>
      <c r="I35" s="19">
        <v>4727</v>
      </c>
      <c r="J35" s="20">
        <f>SUM(C35:I35)</f>
        <v>12579</v>
      </c>
      <c r="K35" s="62">
        <v>6401</v>
      </c>
      <c r="L35" s="68">
        <v>4259</v>
      </c>
      <c r="M35" s="19">
        <v>2474</v>
      </c>
      <c r="N35" s="20">
        <f>SUM(K35:M35)</f>
        <v>13134</v>
      </c>
      <c r="O35" s="62">
        <v>1287</v>
      </c>
      <c r="P35" s="68"/>
      <c r="Q35" s="50"/>
      <c r="R35" s="56"/>
      <c r="S35" s="21"/>
      <c r="T35" s="50"/>
      <c r="U35" s="56"/>
      <c r="V35" s="21"/>
      <c r="W35" s="20">
        <f>SUM(O35:V35)</f>
        <v>1287</v>
      </c>
      <c r="X35" s="21">
        <f>+J35+N35+W35</f>
        <v>27000</v>
      </c>
    </row>
    <row r="36" spans="1:24" s="13" customFormat="1" ht="18.75" customHeight="1" x14ac:dyDescent="0.15">
      <c r="A36" s="12">
        <v>30</v>
      </c>
      <c r="B36" s="18" t="s">
        <v>69</v>
      </c>
      <c r="C36" s="50"/>
      <c r="D36" s="56"/>
      <c r="E36" s="21"/>
      <c r="F36" s="50">
        <v>948</v>
      </c>
      <c r="G36" s="56">
        <v>2897</v>
      </c>
      <c r="H36" s="21">
        <v>890</v>
      </c>
      <c r="I36" s="19">
        <v>2133</v>
      </c>
      <c r="J36" s="20">
        <f>SUM(C36:I36)</f>
        <v>6868</v>
      </c>
      <c r="K36" s="62">
        <v>2132</v>
      </c>
      <c r="L36" s="68"/>
      <c r="M36" s="19"/>
      <c r="N36" s="20">
        <f>SUM(K36:M36)</f>
        <v>2132</v>
      </c>
      <c r="O36" s="62"/>
      <c r="P36" s="68"/>
      <c r="Q36" s="50"/>
      <c r="R36" s="56"/>
      <c r="S36" s="21"/>
      <c r="T36" s="50"/>
      <c r="U36" s="56"/>
      <c r="V36" s="21"/>
      <c r="W36" s="20">
        <f>SUM(O36:V36)</f>
        <v>0</v>
      </c>
      <c r="X36" s="21">
        <f>+J36+N36+W36</f>
        <v>9000</v>
      </c>
    </row>
    <row r="37" spans="1:24" s="13" customFormat="1" ht="18.75" customHeight="1" x14ac:dyDescent="0.15">
      <c r="A37" s="12">
        <v>31</v>
      </c>
      <c r="B37" s="97" t="s">
        <v>73</v>
      </c>
      <c r="C37" s="100"/>
      <c r="D37" s="101"/>
      <c r="E37" s="102"/>
      <c r="F37" s="100"/>
      <c r="G37" s="101"/>
      <c r="H37" s="102"/>
      <c r="I37" s="103">
        <v>500</v>
      </c>
      <c r="J37" s="104">
        <f>SUM(C37:I37)</f>
        <v>500</v>
      </c>
      <c r="K37" s="105">
        <v>250</v>
      </c>
      <c r="L37" s="106">
        <v>250</v>
      </c>
      <c r="M37" s="103"/>
      <c r="N37" s="104">
        <f>SUM(K37:M37)</f>
        <v>500</v>
      </c>
      <c r="O37" s="105"/>
      <c r="P37" s="106"/>
      <c r="Q37" s="100"/>
      <c r="R37" s="101"/>
      <c r="S37" s="102"/>
      <c r="T37" s="100"/>
      <c r="U37" s="101"/>
      <c r="V37" s="102"/>
      <c r="W37" s="104">
        <f>SUM(O37:V37)</f>
        <v>0</v>
      </c>
      <c r="X37" s="102">
        <f>+J37+N37+W37</f>
        <v>1000</v>
      </c>
    </row>
    <row r="38" spans="1:24" s="22" customFormat="1" ht="18.75" customHeight="1" x14ac:dyDescent="0.15">
      <c r="A38" s="28"/>
      <c r="B38" s="29" t="s">
        <v>52</v>
      </c>
      <c r="C38" s="52">
        <f t="shared" ref="C38:I38" si="4">SUM(C7:C37)</f>
        <v>117</v>
      </c>
      <c r="D38" s="58">
        <f t="shared" si="4"/>
        <v>1885</v>
      </c>
      <c r="E38" s="32">
        <f t="shared" si="4"/>
        <v>10946</v>
      </c>
      <c r="F38" s="52">
        <f t="shared" si="4"/>
        <v>24395</v>
      </c>
      <c r="G38" s="58">
        <f t="shared" si="4"/>
        <v>39331</v>
      </c>
      <c r="H38" s="32">
        <f t="shared" si="4"/>
        <v>41507</v>
      </c>
      <c r="I38" s="30">
        <f t="shared" si="4"/>
        <v>48088</v>
      </c>
      <c r="J38" s="31">
        <f t="shared" si="0"/>
        <v>166269</v>
      </c>
      <c r="K38" s="64">
        <f>SUM(K7:K37)</f>
        <v>72518</v>
      </c>
      <c r="L38" s="70">
        <f>SUM(L7:L37)</f>
        <v>81406</v>
      </c>
      <c r="M38" s="30">
        <f>SUM(M7:M37)</f>
        <v>55920</v>
      </c>
      <c r="N38" s="31">
        <f t="shared" si="1"/>
        <v>209844</v>
      </c>
      <c r="O38" s="64">
        <f t="shared" ref="O38:V38" si="5">SUM(O7:O37)</f>
        <v>32375</v>
      </c>
      <c r="P38" s="70">
        <f t="shared" si="5"/>
        <v>13536</v>
      </c>
      <c r="Q38" s="52">
        <f t="shared" si="5"/>
        <v>5612</v>
      </c>
      <c r="R38" s="58">
        <f t="shared" si="5"/>
        <v>3573</v>
      </c>
      <c r="S38" s="32">
        <f t="shared" si="5"/>
        <v>3880</v>
      </c>
      <c r="T38" s="52">
        <f t="shared" si="5"/>
        <v>611</v>
      </c>
      <c r="U38" s="58">
        <f t="shared" si="5"/>
        <v>0</v>
      </c>
      <c r="V38" s="32">
        <f t="shared" si="5"/>
        <v>0</v>
      </c>
      <c r="W38" s="31">
        <f t="shared" si="2"/>
        <v>59587</v>
      </c>
      <c r="X38" s="32">
        <f t="shared" si="3"/>
        <v>435700</v>
      </c>
    </row>
    <row r="39" spans="1:24" s="37" customFormat="1" ht="18.75" customHeight="1" thickBot="1" x14ac:dyDescent="0.2">
      <c r="A39" s="12"/>
      <c r="B39" s="33" t="s">
        <v>51</v>
      </c>
      <c r="C39" s="53"/>
      <c r="D39" s="59"/>
      <c r="E39" s="36"/>
      <c r="F39" s="53"/>
      <c r="G39" s="59"/>
      <c r="H39" s="36"/>
      <c r="I39" s="34"/>
      <c r="J39" s="35">
        <f>SUM(E39:I39)</f>
        <v>0</v>
      </c>
      <c r="K39" s="65"/>
      <c r="L39" s="71"/>
      <c r="M39" s="34"/>
      <c r="N39" s="35">
        <f t="shared" si="1"/>
        <v>0</v>
      </c>
      <c r="O39" s="65"/>
      <c r="P39" s="71"/>
      <c r="Q39" s="53"/>
      <c r="R39" s="59"/>
      <c r="S39" s="36"/>
      <c r="T39" s="53"/>
      <c r="U39" s="59"/>
      <c r="V39" s="36"/>
      <c r="W39" s="35">
        <f t="shared" si="2"/>
        <v>0</v>
      </c>
      <c r="X39" s="36">
        <f t="shared" si="3"/>
        <v>0</v>
      </c>
    </row>
    <row r="40" spans="1:24" s="22" customFormat="1" ht="18.75" customHeight="1" x14ac:dyDescent="0.15">
      <c r="A40" s="28"/>
      <c r="B40" s="38" t="s">
        <v>17</v>
      </c>
      <c r="C40" s="54">
        <f t="shared" ref="C40:X40" si="6">+C39+C38</f>
        <v>117</v>
      </c>
      <c r="D40" s="60">
        <f t="shared" si="6"/>
        <v>1885</v>
      </c>
      <c r="E40" s="41">
        <f t="shared" si="6"/>
        <v>10946</v>
      </c>
      <c r="F40" s="54">
        <f t="shared" si="6"/>
        <v>24395</v>
      </c>
      <c r="G40" s="60">
        <f t="shared" si="6"/>
        <v>39331</v>
      </c>
      <c r="H40" s="41">
        <f t="shared" si="6"/>
        <v>41507</v>
      </c>
      <c r="I40" s="39">
        <f t="shared" si="6"/>
        <v>48088</v>
      </c>
      <c r="J40" s="40">
        <f t="shared" si="6"/>
        <v>166269</v>
      </c>
      <c r="K40" s="66">
        <f t="shared" si="6"/>
        <v>72518</v>
      </c>
      <c r="L40" s="72">
        <f t="shared" si="6"/>
        <v>81406</v>
      </c>
      <c r="M40" s="39">
        <f t="shared" si="6"/>
        <v>55920</v>
      </c>
      <c r="N40" s="40">
        <f t="shared" si="6"/>
        <v>209844</v>
      </c>
      <c r="O40" s="66">
        <f t="shared" si="6"/>
        <v>32375</v>
      </c>
      <c r="P40" s="72">
        <f t="shared" si="6"/>
        <v>13536</v>
      </c>
      <c r="Q40" s="54">
        <f t="shared" si="6"/>
        <v>5612</v>
      </c>
      <c r="R40" s="60">
        <f t="shared" si="6"/>
        <v>3573</v>
      </c>
      <c r="S40" s="41">
        <f t="shared" si="6"/>
        <v>3880</v>
      </c>
      <c r="T40" s="54">
        <f t="shared" si="6"/>
        <v>611</v>
      </c>
      <c r="U40" s="60">
        <f t="shared" si="6"/>
        <v>0</v>
      </c>
      <c r="V40" s="41">
        <f t="shared" si="6"/>
        <v>0</v>
      </c>
      <c r="W40" s="40">
        <f t="shared" si="6"/>
        <v>59587</v>
      </c>
      <c r="X40" s="41">
        <f t="shared" si="6"/>
        <v>435700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62992125984251968" bottom="7.874015748031496E-2" header="0.51181102362204722" footer="0.35433070866141736"/>
  <pageSetup paperSize="9" scale="80" orientation="landscape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3"/>
  <dimension ref="A1:X40"/>
  <sheetViews>
    <sheetView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20" sqref="B20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0" width="6.625" customWidth="1"/>
    <col min="21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74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20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8.75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8.75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8.75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8.75" customHeight="1" x14ac:dyDescent="0.15">
      <c r="A7" s="12">
        <v>1</v>
      </c>
      <c r="B7" s="14" t="s">
        <v>18</v>
      </c>
      <c r="C7" s="49"/>
      <c r="D7" s="55"/>
      <c r="E7" s="17"/>
      <c r="F7" s="49"/>
      <c r="G7" s="55"/>
      <c r="H7" s="17"/>
      <c r="I7" s="15">
        <v>170</v>
      </c>
      <c r="J7" s="16">
        <f t="shared" ref="J7:J38" si="0">SUM(C7:I7)</f>
        <v>170</v>
      </c>
      <c r="K7" s="61">
        <v>1375</v>
      </c>
      <c r="L7" s="67">
        <v>255</v>
      </c>
      <c r="M7" s="15"/>
      <c r="N7" s="16">
        <f t="shared" ref="N7:N39" si="1">SUM(K7:M7)</f>
        <v>1630</v>
      </c>
      <c r="O7" s="61"/>
      <c r="P7" s="67"/>
      <c r="Q7" s="49"/>
      <c r="R7" s="55"/>
      <c r="S7" s="17"/>
      <c r="T7" s="49"/>
      <c r="U7" s="55"/>
      <c r="V7" s="17"/>
      <c r="W7" s="16">
        <f t="shared" ref="W7:W39" si="2">SUM(O7:V7)</f>
        <v>0</v>
      </c>
      <c r="X7" s="17">
        <f t="shared" ref="X7:X39" si="3">+J7+N7+W7</f>
        <v>1800</v>
      </c>
    </row>
    <row r="8" spans="1:24" s="13" customFormat="1" ht="18.75" customHeight="1" x14ac:dyDescent="0.15">
      <c r="A8" s="12">
        <v>2</v>
      </c>
      <c r="B8" s="18" t="s">
        <v>19</v>
      </c>
      <c r="C8" s="50"/>
      <c r="D8" s="56"/>
      <c r="E8" s="21">
        <v>165</v>
      </c>
      <c r="F8" s="50">
        <v>431</v>
      </c>
      <c r="G8" s="56">
        <v>1320</v>
      </c>
      <c r="H8" s="21">
        <v>1520</v>
      </c>
      <c r="I8" s="19">
        <v>1130</v>
      </c>
      <c r="J8" s="20">
        <f t="shared" si="0"/>
        <v>4566</v>
      </c>
      <c r="K8" s="62">
        <v>926</v>
      </c>
      <c r="L8" s="68">
        <v>1694</v>
      </c>
      <c r="M8" s="19">
        <v>814</v>
      </c>
      <c r="N8" s="20">
        <f t="shared" si="1"/>
        <v>3434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8.75" customHeight="1" x14ac:dyDescent="0.15">
      <c r="A9" s="12">
        <v>3</v>
      </c>
      <c r="B9" s="18" t="s">
        <v>20</v>
      </c>
      <c r="C9" s="50"/>
      <c r="D9" s="56"/>
      <c r="E9" s="21"/>
      <c r="F9" s="50"/>
      <c r="G9" s="56">
        <v>277</v>
      </c>
      <c r="H9" s="21">
        <v>936</v>
      </c>
      <c r="I9" s="19">
        <v>276</v>
      </c>
      <c r="J9" s="20">
        <f t="shared" si="0"/>
        <v>1489</v>
      </c>
      <c r="K9" s="62">
        <v>848</v>
      </c>
      <c r="L9" s="68">
        <v>163</v>
      </c>
      <c r="M9" s="19"/>
      <c r="N9" s="20">
        <f t="shared" si="1"/>
        <v>1011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2500</v>
      </c>
    </row>
    <row r="10" spans="1:24" s="13" customFormat="1" ht="18.75" customHeight="1" x14ac:dyDescent="0.15">
      <c r="A10" s="12">
        <v>4</v>
      </c>
      <c r="B10" s="18" t="s">
        <v>21</v>
      </c>
      <c r="C10" s="50"/>
      <c r="D10" s="56"/>
      <c r="E10" s="21">
        <v>664</v>
      </c>
      <c r="F10" s="50">
        <v>1362</v>
      </c>
      <c r="G10" s="56">
        <v>971</v>
      </c>
      <c r="H10" s="21">
        <v>2480</v>
      </c>
      <c r="I10" s="19">
        <v>3368</v>
      </c>
      <c r="J10" s="20">
        <f t="shared" si="0"/>
        <v>8845</v>
      </c>
      <c r="K10" s="62">
        <v>3738</v>
      </c>
      <c r="L10" s="68">
        <v>3012</v>
      </c>
      <c r="M10" s="19">
        <v>1511</v>
      </c>
      <c r="N10" s="20">
        <f t="shared" si="1"/>
        <v>8261</v>
      </c>
      <c r="O10" s="62">
        <v>2740</v>
      </c>
      <c r="P10" s="68">
        <v>854</v>
      </c>
      <c r="Q10" s="50"/>
      <c r="R10" s="56"/>
      <c r="S10" s="21"/>
      <c r="T10" s="50"/>
      <c r="U10" s="56"/>
      <c r="V10" s="21"/>
      <c r="W10" s="20">
        <f t="shared" si="2"/>
        <v>3594</v>
      </c>
      <c r="X10" s="21">
        <f t="shared" si="3"/>
        <v>20700</v>
      </c>
    </row>
    <row r="11" spans="1:24" s="13" customFormat="1" ht="18.75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/>
      <c r="I11" s="19">
        <v>2375</v>
      </c>
      <c r="J11" s="20">
        <f t="shared" si="0"/>
        <v>2375</v>
      </c>
      <c r="K11" s="62">
        <v>2000</v>
      </c>
      <c r="L11" s="68">
        <v>850</v>
      </c>
      <c r="M11" s="19"/>
      <c r="N11" s="20">
        <f t="shared" si="1"/>
        <v>2850</v>
      </c>
      <c r="O11" s="62">
        <v>2375</v>
      </c>
      <c r="P11" s="68"/>
      <c r="Q11" s="50"/>
      <c r="R11" s="56"/>
      <c r="S11" s="21"/>
      <c r="T11" s="50"/>
      <c r="U11" s="56"/>
      <c r="V11" s="21"/>
      <c r="W11" s="20">
        <f t="shared" si="2"/>
        <v>2375</v>
      </c>
      <c r="X11" s="21">
        <f t="shared" si="3"/>
        <v>7600</v>
      </c>
    </row>
    <row r="12" spans="1:24" s="13" customFormat="1" ht="18.75" customHeight="1" x14ac:dyDescent="0.15">
      <c r="A12" s="12">
        <v>6</v>
      </c>
      <c r="B12" s="18" t="s">
        <v>22</v>
      </c>
      <c r="C12" s="50"/>
      <c r="D12" s="56"/>
      <c r="E12" s="21">
        <v>90</v>
      </c>
      <c r="F12" s="50">
        <v>380</v>
      </c>
      <c r="G12" s="56">
        <v>2905</v>
      </c>
      <c r="H12" s="21">
        <v>2010</v>
      </c>
      <c r="I12" s="19">
        <v>3615</v>
      </c>
      <c r="J12" s="20">
        <f t="shared" si="0"/>
        <v>9000</v>
      </c>
      <c r="K12" s="62">
        <v>1885</v>
      </c>
      <c r="L12" s="68">
        <v>3680</v>
      </c>
      <c r="M12" s="19">
        <v>3500</v>
      </c>
      <c r="N12" s="20">
        <f t="shared" si="1"/>
        <v>9065</v>
      </c>
      <c r="O12" s="62">
        <v>1235</v>
      </c>
      <c r="P12" s="68"/>
      <c r="Q12" s="50"/>
      <c r="R12" s="56"/>
      <c r="S12" s="21"/>
      <c r="T12" s="50"/>
      <c r="U12" s="56"/>
      <c r="V12" s="21"/>
      <c r="W12" s="20">
        <f t="shared" si="2"/>
        <v>1235</v>
      </c>
      <c r="X12" s="21">
        <f t="shared" si="3"/>
        <v>19300</v>
      </c>
    </row>
    <row r="13" spans="1:24" s="13" customFormat="1" ht="18.75" customHeight="1" x14ac:dyDescent="0.15">
      <c r="A13" s="12">
        <v>7</v>
      </c>
      <c r="B13" s="18" t="s">
        <v>23</v>
      </c>
      <c r="C13" s="50"/>
      <c r="D13" s="56">
        <v>51</v>
      </c>
      <c r="E13" s="21">
        <v>1482</v>
      </c>
      <c r="F13" s="50">
        <v>5874</v>
      </c>
      <c r="G13" s="56">
        <v>3049</v>
      </c>
      <c r="H13" s="21">
        <v>2982</v>
      </c>
      <c r="I13" s="19">
        <v>3111</v>
      </c>
      <c r="J13" s="20">
        <f t="shared" si="0"/>
        <v>16549</v>
      </c>
      <c r="K13" s="62">
        <v>3054</v>
      </c>
      <c r="L13" s="68">
        <v>2871</v>
      </c>
      <c r="M13" s="19">
        <v>2157</v>
      </c>
      <c r="N13" s="20">
        <f t="shared" si="1"/>
        <v>8082</v>
      </c>
      <c r="O13" s="62">
        <v>1045</v>
      </c>
      <c r="P13" s="68">
        <v>324</v>
      </c>
      <c r="Q13" s="50"/>
      <c r="R13" s="56"/>
      <c r="S13" s="21"/>
      <c r="T13" s="50"/>
      <c r="U13" s="56"/>
      <c r="V13" s="21"/>
      <c r="W13" s="20">
        <f t="shared" si="2"/>
        <v>1369</v>
      </c>
      <c r="X13" s="21">
        <f t="shared" si="3"/>
        <v>26000</v>
      </c>
    </row>
    <row r="14" spans="1:24" s="13" customFormat="1" ht="18.75" customHeight="1" x14ac:dyDescent="0.15">
      <c r="A14" s="12">
        <v>8</v>
      </c>
      <c r="B14" s="18" t="s">
        <v>24</v>
      </c>
      <c r="C14" s="50"/>
      <c r="D14" s="56"/>
      <c r="E14" s="21"/>
      <c r="F14" s="50"/>
      <c r="G14" s="56"/>
      <c r="H14" s="21">
        <v>1848</v>
      </c>
      <c r="I14" s="19">
        <v>924</v>
      </c>
      <c r="J14" s="20">
        <f t="shared" si="0"/>
        <v>2772</v>
      </c>
      <c r="K14" s="62">
        <v>1487</v>
      </c>
      <c r="L14" s="68">
        <v>2537</v>
      </c>
      <c r="M14" s="19">
        <v>418</v>
      </c>
      <c r="N14" s="20">
        <f t="shared" si="1"/>
        <v>4442</v>
      </c>
      <c r="O14" s="62">
        <v>4430</v>
      </c>
      <c r="P14" s="68">
        <v>1356</v>
      </c>
      <c r="Q14" s="50"/>
      <c r="R14" s="56"/>
      <c r="S14" s="21"/>
      <c r="T14" s="50"/>
      <c r="U14" s="56"/>
      <c r="V14" s="21"/>
      <c r="W14" s="20">
        <f t="shared" si="2"/>
        <v>5786</v>
      </c>
      <c r="X14" s="21">
        <f t="shared" si="3"/>
        <v>13000</v>
      </c>
    </row>
    <row r="15" spans="1:24" s="13" customFormat="1" ht="18.75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>
        <v>944</v>
      </c>
      <c r="I15" s="19"/>
      <c r="J15" s="20">
        <f t="shared" si="0"/>
        <v>944</v>
      </c>
      <c r="K15" s="62">
        <v>1296</v>
      </c>
      <c r="L15" s="68">
        <v>1505</v>
      </c>
      <c r="M15" s="19">
        <v>1785</v>
      </c>
      <c r="N15" s="20">
        <f t="shared" si="1"/>
        <v>4586</v>
      </c>
      <c r="O15" s="62">
        <v>2216</v>
      </c>
      <c r="P15" s="68">
        <v>1586</v>
      </c>
      <c r="Q15" s="50">
        <v>168</v>
      </c>
      <c r="R15" s="56"/>
      <c r="S15" s="21"/>
      <c r="T15" s="50"/>
      <c r="U15" s="56"/>
      <c r="V15" s="21"/>
      <c r="W15" s="20">
        <f t="shared" si="2"/>
        <v>3970</v>
      </c>
      <c r="X15" s="21">
        <f t="shared" si="3"/>
        <v>9500</v>
      </c>
    </row>
    <row r="16" spans="1:24" s="13" customFormat="1" ht="18.75" customHeight="1" x14ac:dyDescent="0.15">
      <c r="A16" s="12">
        <v>10</v>
      </c>
      <c r="B16" s="18" t="s">
        <v>26</v>
      </c>
      <c r="C16" s="50"/>
      <c r="D16" s="56">
        <v>47</v>
      </c>
      <c r="E16" s="21">
        <v>241</v>
      </c>
      <c r="F16" s="50">
        <v>540</v>
      </c>
      <c r="G16" s="56">
        <v>1755</v>
      </c>
      <c r="H16" s="21">
        <v>912</v>
      </c>
      <c r="I16" s="19">
        <v>1579</v>
      </c>
      <c r="J16" s="20">
        <f t="shared" si="0"/>
        <v>5074</v>
      </c>
      <c r="K16" s="62">
        <v>3798</v>
      </c>
      <c r="L16" s="68">
        <v>5774</v>
      </c>
      <c r="M16" s="19">
        <v>3956</v>
      </c>
      <c r="N16" s="20">
        <f t="shared" si="1"/>
        <v>13528</v>
      </c>
      <c r="O16" s="62">
        <v>2801</v>
      </c>
      <c r="P16" s="68">
        <v>2175</v>
      </c>
      <c r="Q16" s="50">
        <v>422</v>
      </c>
      <c r="R16" s="56"/>
      <c r="S16" s="21"/>
      <c r="T16" s="50"/>
      <c r="U16" s="56"/>
      <c r="V16" s="21"/>
      <c r="W16" s="20">
        <f t="shared" si="2"/>
        <v>5398</v>
      </c>
      <c r="X16" s="21">
        <f t="shared" si="3"/>
        <v>24000</v>
      </c>
    </row>
    <row r="17" spans="1:24" s="13" customFormat="1" ht="18.75" customHeight="1" x14ac:dyDescent="0.15">
      <c r="A17" s="12">
        <v>11</v>
      </c>
      <c r="B17" s="18" t="s">
        <v>27</v>
      </c>
      <c r="C17" s="50"/>
      <c r="D17" s="56"/>
      <c r="E17" s="21">
        <v>176</v>
      </c>
      <c r="F17" s="50">
        <v>198</v>
      </c>
      <c r="G17" s="56">
        <v>215</v>
      </c>
      <c r="H17" s="21">
        <v>383</v>
      </c>
      <c r="I17" s="19">
        <v>2685</v>
      </c>
      <c r="J17" s="20">
        <f t="shared" si="0"/>
        <v>3657</v>
      </c>
      <c r="K17" s="62">
        <v>3713</v>
      </c>
      <c r="L17" s="68">
        <v>4660</v>
      </c>
      <c r="M17" s="19">
        <v>3150</v>
      </c>
      <c r="N17" s="20">
        <f t="shared" si="1"/>
        <v>11523</v>
      </c>
      <c r="O17" s="62">
        <v>1523</v>
      </c>
      <c r="P17" s="68">
        <v>1297</v>
      </c>
      <c r="Q17" s="50"/>
      <c r="R17" s="56"/>
      <c r="S17" s="21"/>
      <c r="T17" s="50"/>
      <c r="U17" s="56"/>
      <c r="V17" s="21"/>
      <c r="W17" s="20">
        <f t="shared" si="2"/>
        <v>2820</v>
      </c>
      <c r="X17" s="21">
        <f t="shared" si="3"/>
        <v>18000</v>
      </c>
    </row>
    <row r="18" spans="1:24" s="13" customFormat="1" ht="18.75" customHeight="1" x14ac:dyDescent="0.15">
      <c r="A18" s="12">
        <v>12</v>
      </c>
      <c r="B18" s="18" t="s">
        <v>28</v>
      </c>
      <c r="C18" s="50"/>
      <c r="D18" s="56"/>
      <c r="E18" s="21">
        <v>510</v>
      </c>
      <c r="F18" s="50">
        <v>1118</v>
      </c>
      <c r="G18" s="56">
        <v>2189</v>
      </c>
      <c r="H18" s="21">
        <v>2664</v>
      </c>
      <c r="I18" s="19">
        <v>3131</v>
      </c>
      <c r="J18" s="20">
        <f t="shared" si="0"/>
        <v>9612</v>
      </c>
      <c r="K18" s="62">
        <v>3804</v>
      </c>
      <c r="L18" s="68">
        <v>5048</v>
      </c>
      <c r="M18" s="19">
        <v>2727</v>
      </c>
      <c r="N18" s="20">
        <f t="shared" si="1"/>
        <v>11579</v>
      </c>
      <c r="O18" s="62">
        <v>2809</v>
      </c>
      <c r="P18" s="68"/>
      <c r="Q18" s="50"/>
      <c r="R18" s="56"/>
      <c r="S18" s="21"/>
      <c r="T18" s="50"/>
      <c r="U18" s="56"/>
      <c r="V18" s="21"/>
      <c r="W18" s="20">
        <f t="shared" si="2"/>
        <v>2809</v>
      </c>
      <c r="X18" s="21">
        <f t="shared" si="3"/>
        <v>24000</v>
      </c>
    </row>
    <row r="19" spans="1:24" s="22" customFormat="1" ht="18.75" customHeight="1" x14ac:dyDescent="0.15">
      <c r="A19" s="12">
        <v>13</v>
      </c>
      <c r="B19" s="18" t="s">
        <v>29</v>
      </c>
      <c r="C19" s="50"/>
      <c r="D19" s="56">
        <v>16</v>
      </c>
      <c r="E19" s="21">
        <v>437</v>
      </c>
      <c r="F19" s="50">
        <v>1094</v>
      </c>
      <c r="G19" s="56">
        <v>504</v>
      </c>
      <c r="H19" s="21">
        <v>826</v>
      </c>
      <c r="I19" s="19">
        <v>1423</v>
      </c>
      <c r="J19" s="20">
        <f>SUM(C19:I19)</f>
        <v>4300</v>
      </c>
      <c r="K19" s="62">
        <v>2462</v>
      </c>
      <c r="L19" s="68">
        <v>1725</v>
      </c>
      <c r="M19" s="19">
        <v>2155</v>
      </c>
      <c r="N19" s="20">
        <f t="shared" si="1"/>
        <v>6342</v>
      </c>
      <c r="O19" s="62">
        <v>2071</v>
      </c>
      <c r="P19" s="68">
        <v>1287</v>
      </c>
      <c r="Q19" s="50"/>
      <c r="R19" s="56"/>
      <c r="S19" s="21"/>
      <c r="T19" s="50"/>
      <c r="U19" s="56"/>
      <c r="V19" s="21"/>
      <c r="W19" s="20">
        <f t="shared" si="2"/>
        <v>3358</v>
      </c>
      <c r="X19" s="21">
        <f t="shared" si="3"/>
        <v>14000</v>
      </c>
    </row>
    <row r="20" spans="1:24" s="13" customFormat="1" ht="18.75" customHeight="1" x14ac:dyDescent="0.15">
      <c r="A20" s="12">
        <v>14</v>
      </c>
      <c r="B20" s="23" t="s">
        <v>30</v>
      </c>
      <c r="C20" s="50"/>
      <c r="D20" s="56"/>
      <c r="E20" s="21">
        <v>1133</v>
      </c>
      <c r="F20" s="50">
        <v>4036</v>
      </c>
      <c r="G20" s="56">
        <v>5436</v>
      </c>
      <c r="H20" s="21">
        <v>4676</v>
      </c>
      <c r="I20" s="19">
        <v>3316</v>
      </c>
      <c r="J20" s="20">
        <f t="shared" si="0"/>
        <v>18597</v>
      </c>
      <c r="K20" s="62">
        <v>3758</v>
      </c>
      <c r="L20" s="68">
        <v>4827</v>
      </c>
      <c r="M20" s="19">
        <v>4970</v>
      </c>
      <c r="N20" s="20">
        <f t="shared" si="1"/>
        <v>13555</v>
      </c>
      <c r="O20" s="62">
        <v>5131</v>
      </c>
      <c r="P20" s="68">
        <v>4206</v>
      </c>
      <c r="Q20" s="50">
        <v>4522</v>
      </c>
      <c r="R20" s="56">
        <v>2420</v>
      </c>
      <c r="S20" s="21">
        <v>1591</v>
      </c>
      <c r="T20" s="50">
        <v>1378</v>
      </c>
      <c r="U20" s="56"/>
      <c r="V20" s="21"/>
      <c r="W20" s="20">
        <f t="shared" si="2"/>
        <v>19248</v>
      </c>
      <c r="X20" s="21">
        <f t="shared" si="3"/>
        <v>51400</v>
      </c>
    </row>
    <row r="21" spans="1:24" s="13" customFormat="1" ht="18.75" customHeight="1" x14ac:dyDescent="0.15">
      <c r="A21" s="12">
        <v>15</v>
      </c>
      <c r="B21" s="18" t="s">
        <v>31</v>
      </c>
      <c r="C21" s="50"/>
      <c r="D21" s="56"/>
      <c r="E21" s="21">
        <v>1444</v>
      </c>
      <c r="F21" s="50">
        <v>527</v>
      </c>
      <c r="G21" s="56">
        <v>216</v>
      </c>
      <c r="H21" s="21">
        <v>415</v>
      </c>
      <c r="I21" s="19">
        <v>1313</v>
      </c>
      <c r="J21" s="20">
        <f t="shared" si="0"/>
        <v>3915</v>
      </c>
      <c r="K21" s="62">
        <v>2491</v>
      </c>
      <c r="L21" s="68">
        <v>2142</v>
      </c>
      <c r="M21" s="19">
        <v>1400</v>
      </c>
      <c r="N21" s="20">
        <f t="shared" si="1"/>
        <v>6033</v>
      </c>
      <c r="O21" s="62">
        <v>7560</v>
      </c>
      <c r="P21" s="68">
        <v>492</v>
      </c>
      <c r="Q21" s="50"/>
      <c r="R21" s="56"/>
      <c r="S21" s="21"/>
      <c r="T21" s="50"/>
      <c r="U21" s="56"/>
      <c r="V21" s="21"/>
      <c r="W21" s="20">
        <f t="shared" si="2"/>
        <v>8052</v>
      </c>
      <c r="X21" s="21">
        <f t="shared" si="3"/>
        <v>18000</v>
      </c>
    </row>
    <row r="22" spans="1:24" s="13" customFormat="1" ht="18.75" customHeight="1" x14ac:dyDescent="0.15">
      <c r="A22" s="12">
        <v>16</v>
      </c>
      <c r="B22" s="18" t="s">
        <v>32</v>
      </c>
      <c r="C22" s="50"/>
      <c r="D22" s="56"/>
      <c r="E22" s="21"/>
      <c r="F22" s="50">
        <v>1120</v>
      </c>
      <c r="G22" s="56">
        <v>330</v>
      </c>
      <c r="H22" s="21">
        <v>250</v>
      </c>
      <c r="I22" s="19">
        <v>200</v>
      </c>
      <c r="J22" s="20">
        <f t="shared" si="0"/>
        <v>1900</v>
      </c>
      <c r="K22" s="62">
        <v>180</v>
      </c>
      <c r="L22" s="68">
        <v>320</v>
      </c>
      <c r="M22" s="19">
        <v>300</v>
      </c>
      <c r="N22" s="20">
        <f t="shared" si="1"/>
        <v>800</v>
      </c>
      <c r="O22" s="62">
        <v>100</v>
      </c>
      <c r="P22" s="68"/>
      <c r="Q22" s="50"/>
      <c r="R22" s="56"/>
      <c r="S22" s="21"/>
      <c r="T22" s="50"/>
      <c r="U22" s="56"/>
      <c r="V22" s="21"/>
      <c r="W22" s="20">
        <f t="shared" si="2"/>
        <v>100</v>
      </c>
      <c r="X22" s="21">
        <f t="shared" si="3"/>
        <v>2800</v>
      </c>
    </row>
    <row r="23" spans="1:24" s="13" customFormat="1" ht="18.75" customHeight="1" x14ac:dyDescent="0.15">
      <c r="A23" s="12">
        <v>17</v>
      </c>
      <c r="B23" s="18" t="s">
        <v>33</v>
      </c>
      <c r="C23" s="50"/>
      <c r="D23" s="56"/>
      <c r="E23" s="21">
        <v>75</v>
      </c>
      <c r="F23" s="50">
        <v>471</v>
      </c>
      <c r="G23" s="56">
        <v>313</v>
      </c>
      <c r="H23" s="21">
        <v>547</v>
      </c>
      <c r="I23" s="19">
        <v>275</v>
      </c>
      <c r="J23" s="20">
        <f t="shared" si="0"/>
        <v>1681</v>
      </c>
      <c r="K23" s="62">
        <v>38</v>
      </c>
      <c r="L23" s="68">
        <v>122</v>
      </c>
      <c r="M23" s="19">
        <v>45</v>
      </c>
      <c r="N23" s="20">
        <f t="shared" si="1"/>
        <v>205</v>
      </c>
      <c r="O23" s="62">
        <v>914</v>
      </c>
      <c r="P23" s="68"/>
      <c r="Q23" s="50"/>
      <c r="R23" s="56"/>
      <c r="S23" s="21"/>
      <c r="T23" s="50"/>
      <c r="U23" s="56"/>
      <c r="V23" s="21"/>
      <c r="W23" s="20">
        <f t="shared" si="2"/>
        <v>914</v>
      </c>
      <c r="X23" s="21">
        <f t="shared" si="3"/>
        <v>2800</v>
      </c>
    </row>
    <row r="24" spans="1:24" s="13" customFormat="1" ht="18.75" customHeight="1" x14ac:dyDescent="0.15">
      <c r="A24" s="12">
        <v>18</v>
      </c>
      <c r="B24" s="18" t="s">
        <v>34</v>
      </c>
      <c r="C24" s="50"/>
      <c r="D24" s="56">
        <v>70</v>
      </c>
      <c r="E24" s="21">
        <v>854</v>
      </c>
      <c r="F24" s="50">
        <v>1001</v>
      </c>
      <c r="G24" s="56">
        <v>861</v>
      </c>
      <c r="H24" s="21">
        <v>1557</v>
      </c>
      <c r="I24" s="19">
        <v>3207</v>
      </c>
      <c r="J24" s="20">
        <f t="shared" si="0"/>
        <v>7550</v>
      </c>
      <c r="K24" s="62">
        <v>3814</v>
      </c>
      <c r="L24" s="68">
        <v>2684</v>
      </c>
      <c r="M24" s="19">
        <v>2052</v>
      </c>
      <c r="N24" s="20">
        <f t="shared" si="1"/>
        <v>8550</v>
      </c>
      <c r="O24" s="62"/>
      <c r="P24" s="68"/>
      <c r="Q24" s="50"/>
      <c r="R24" s="56"/>
      <c r="S24" s="21"/>
      <c r="T24" s="50"/>
      <c r="U24" s="56"/>
      <c r="V24" s="21"/>
      <c r="W24" s="20">
        <f t="shared" si="2"/>
        <v>0</v>
      </c>
      <c r="X24" s="21">
        <f t="shared" si="3"/>
        <v>16100</v>
      </c>
    </row>
    <row r="25" spans="1:24" s="13" customFormat="1" ht="18.75" customHeight="1" x14ac:dyDescent="0.15">
      <c r="A25" s="12">
        <v>19</v>
      </c>
      <c r="B25" s="18" t="s">
        <v>35</v>
      </c>
      <c r="C25" s="50"/>
      <c r="D25" s="56"/>
      <c r="E25" s="21">
        <v>415</v>
      </c>
      <c r="F25" s="50">
        <v>1656</v>
      </c>
      <c r="G25" s="56">
        <v>1631</v>
      </c>
      <c r="H25" s="21">
        <v>972</v>
      </c>
      <c r="I25" s="19">
        <v>910</v>
      </c>
      <c r="J25" s="20">
        <f t="shared" si="0"/>
        <v>5584</v>
      </c>
      <c r="K25" s="62">
        <v>3108</v>
      </c>
      <c r="L25" s="68">
        <v>5170</v>
      </c>
      <c r="M25" s="19">
        <v>7230</v>
      </c>
      <c r="N25" s="20">
        <f t="shared" si="1"/>
        <v>15508</v>
      </c>
      <c r="O25" s="62">
        <v>3146</v>
      </c>
      <c r="P25" s="68">
        <v>1462</v>
      </c>
      <c r="Q25" s="50"/>
      <c r="R25" s="56"/>
      <c r="S25" s="21"/>
      <c r="T25" s="50"/>
      <c r="U25" s="56"/>
      <c r="V25" s="21"/>
      <c r="W25" s="20">
        <f t="shared" si="2"/>
        <v>4608</v>
      </c>
      <c r="X25" s="21">
        <f t="shared" si="3"/>
        <v>25700</v>
      </c>
    </row>
    <row r="26" spans="1:24" s="13" customFormat="1" ht="18.75" customHeight="1" x14ac:dyDescent="0.15">
      <c r="A26" s="12">
        <v>20</v>
      </c>
      <c r="B26" s="18" t="s">
        <v>36</v>
      </c>
      <c r="C26" s="50"/>
      <c r="D26" s="56"/>
      <c r="E26" s="21"/>
      <c r="F26" s="50">
        <v>1157</v>
      </c>
      <c r="G26" s="56">
        <v>1160</v>
      </c>
      <c r="H26" s="21"/>
      <c r="I26" s="19"/>
      <c r="J26" s="20">
        <f t="shared" si="0"/>
        <v>2317</v>
      </c>
      <c r="K26" s="62"/>
      <c r="L26" s="68">
        <v>2500</v>
      </c>
      <c r="M26" s="19"/>
      <c r="N26" s="20">
        <f t="shared" si="1"/>
        <v>2500</v>
      </c>
      <c r="O26" s="62">
        <v>2021</v>
      </c>
      <c r="P26" s="68">
        <v>462</v>
      </c>
      <c r="Q26" s="50"/>
      <c r="R26" s="56"/>
      <c r="S26" s="21"/>
      <c r="T26" s="50"/>
      <c r="U26" s="56"/>
      <c r="V26" s="21"/>
      <c r="W26" s="20">
        <f t="shared" si="2"/>
        <v>2483</v>
      </c>
      <c r="X26" s="21">
        <f t="shared" si="3"/>
        <v>7300</v>
      </c>
    </row>
    <row r="27" spans="1:24" s="13" customFormat="1" ht="18.75" customHeight="1" x14ac:dyDescent="0.15">
      <c r="A27" s="12">
        <v>21</v>
      </c>
      <c r="B27" s="23" t="s">
        <v>37</v>
      </c>
      <c r="C27" s="50"/>
      <c r="D27" s="56"/>
      <c r="E27" s="21">
        <v>228</v>
      </c>
      <c r="F27" s="50">
        <v>747</v>
      </c>
      <c r="G27" s="56">
        <v>1989</v>
      </c>
      <c r="H27" s="21">
        <v>2115</v>
      </c>
      <c r="I27" s="19">
        <v>2082</v>
      </c>
      <c r="J27" s="20">
        <f t="shared" si="0"/>
        <v>7161</v>
      </c>
      <c r="K27" s="62">
        <v>1565</v>
      </c>
      <c r="L27" s="68">
        <v>2107</v>
      </c>
      <c r="M27" s="19">
        <v>1335</v>
      </c>
      <c r="N27" s="20">
        <f t="shared" si="1"/>
        <v>5007</v>
      </c>
      <c r="O27" s="62">
        <v>1440</v>
      </c>
      <c r="P27" s="68">
        <v>487</v>
      </c>
      <c r="Q27" s="50">
        <v>220</v>
      </c>
      <c r="R27" s="56">
        <v>285</v>
      </c>
      <c r="S27" s="21"/>
      <c r="T27" s="50"/>
      <c r="U27" s="56"/>
      <c r="V27" s="21"/>
      <c r="W27" s="20">
        <f t="shared" si="2"/>
        <v>2432</v>
      </c>
      <c r="X27" s="21">
        <f t="shared" si="3"/>
        <v>14600</v>
      </c>
    </row>
    <row r="28" spans="1:24" s="13" customFormat="1" ht="18.75" customHeight="1" x14ac:dyDescent="0.15">
      <c r="A28" s="12">
        <v>22</v>
      </c>
      <c r="B28" s="18" t="s">
        <v>38</v>
      </c>
      <c r="C28" s="50"/>
      <c r="D28" s="56"/>
      <c r="E28" s="21"/>
      <c r="F28" s="50">
        <v>149</v>
      </c>
      <c r="G28" s="56">
        <v>193</v>
      </c>
      <c r="H28" s="21">
        <v>164</v>
      </c>
      <c r="I28" s="19">
        <v>298</v>
      </c>
      <c r="J28" s="20">
        <f t="shared" si="0"/>
        <v>804</v>
      </c>
      <c r="K28" s="62">
        <v>581</v>
      </c>
      <c r="L28" s="68">
        <v>1039</v>
      </c>
      <c r="M28" s="19">
        <v>1291</v>
      </c>
      <c r="N28" s="20">
        <f t="shared" si="1"/>
        <v>2911</v>
      </c>
      <c r="O28" s="62">
        <v>1236</v>
      </c>
      <c r="P28" s="68">
        <v>815</v>
      </c>
      <c r="Q28" s="50">
        <v>434</v>
      </c>
      <c r="R28" s="56"/>
      <c r="S28" s="21"/>
      <c r="T28" s="50"/>
      <c r="U28" s="56"/>
      <c r="V28" s="21"/>
      <c r="W28" s="20">
        <f t="shared" si="2"/>
        <v>2485</v>
      </c>
      <c r="X28" s="21">
        <f t="shared" si="3"/>
        <v>6200</v>
      </c>
    </row>
    <row r="29" spans="1:24" s="13" customFormat="1" ht="18.75" customHeight="1" x14ac:dyDescent="0.15">
      <c r="A29" s="12">
        <v>23</v>
      </c>
      <c r="B29" s="18" t="s">
        <v>39</v>
      </c>
      <c r="C29" s="50"/>
      <c r="D29" s="56">
        <v>337</v>
      </c>
      <c r="E29" s="21">
        <v>1923</v>
      </c>
      <c r="F29" s="50">
        <v>2445</v>
      </c>
      <c r="G29" s="56">
        <v>3767</v>
      </c>
      <c r="H29" s="21">
        <v>2940</v>
      </c>
      <c r="I29" s="19">
        <v>2353</v>
      </c>
      <c r="J29" s="20">
        <f t="shared" si="0"/>
        <v>13765</v>
      </c>
      <c r="K29" s="62">
        <v>3179</v>
      </c>
      <c r="L29" s="68">
        <v>3010</v>
      </c>
      <c r="M29" s="19">
        <v>2802</v>
      </c>
      <c r="N29" s="20">
        <f t="shared" si="1"/>
        <v>8991</v>
      </c>
      <c r="O29" s="62">
        <v>2244</v>
      </c>
      <c r="P29" s="68"/>
      <c r="Q29" s="50"/>
      <c r="R29" s="56"/>
      <c r="S29" s="21"/>
      <c r="T29" s="50"/>
      <c r="U29" s="56"/>
      <c r="V29" s="21"/>
      <c r="W29" s="20">
        <f t="shared" si="2"/>
        <v>2244</v>
      </c>
      <c r="X29" s="21">
        <f t="shared" si="3"/>
        <v>25000</v>
      </c>
    </row>
    <row r="30" spans="1:24" s="13" customFormat="1" ht="18.75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>
        <v>298</v>
      </c>
      <c r="I30" s="19">
        <v>1197</v>
      </c>
      <c r="J30" s="20">
        <f>SUM(C30:I30)</f>
        <v>1495</v>
      </c>
      <c r="K30" s="62">
        <v>1252</v>
      </c>
      <c r="L30" s="68">
        <v>1001</v>
      </c>
      <c r="M30" s="19">
        <v>695</v>
      </c>
      <c r="N30" s="20">
        <f t="shared" si="1"/>
        <v>2948</v>
      </c>
      <c r="O30" s="62">
        <v>1057</v>
      </c>
      <c r="P30" s="68"/>
      <c r="Q30" s="50"/>
      <c r="R30" s="56"/>
      <c r="S30" s="21"/>
      <c r="T30" s="50"/>
      <c r="U30" s="56"/>
      <c r="V30" s="21"/>
      <c r="W30" s="20">
        <f t="shared" si="2"/>
        <v>1057</v>
      </c>
      <c r="X30" s="21">
        <f>+J30+N30+W30</f>
        <v>5500</v>
      </c>
    </row>
    <row r="31" spans="1:24" s="13" customFormat="1" ht="18.75" customHeight="1" x14ac:dyDescent="0.15">
      <c r="A31" s="12">
        <v>25</v>
      </c>
      <c r="B31" s="18" t="s">
        <v>41</v>
      </c>
      <c r="C31" s="50"/>
      <c r="D31" s="56"/>
      <c r="E31" s="21"/>
      <c r="F31" s="50">
        <v>220</v>
      </c>
      <c r="G31" s="56">
        <v>300</v>
      </c>
      <c r="H31" s="21">
        <v>2390</v>
      </c>
      <c r="I31" s="19">
        <v>2200</v>
      </c>
      <c r="J31" s="20">
        <f t="shared" si="0"/>
        <v>5110</v>
      </c>
      <c r="K31" s="62">
        <v>86</v>
      </c>
      <c r="L31" s="68">
        <v>304</v>
      </c>
      <c r="M31" s="19"/>
      <c r="N31" s="20">
        <f t="shared" si="1"/>
        <v>390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5500</v>
      </c>
    </row>
    <row r="32" spans="1:24" s="13" customFormat="1" ht="18.75" customHeight="1" x14ac:dyDescent="0.15">
      <c r="A32" s="12">
        <v>26</v>
      </c>
      <c r="B32" s="18" t="s">
        <v>42</v>
      </c>
      <c r="C32" s="50"/>
      <c r="D32" s="56"/>
      <c r="E32" s="21">
        <v>100</v>
      </c>
      <c r="F32" s="50">
        <v>479</v>
      </c>
      <c r="G32" s="56">
        <v>603</v>
      </c>
      <c r="H32" s="21">
        <v>538</v>
      </c>
      <c r="I32" s="19">
        <v>532</v>
      </c>
      <c r="J32" s="20">
        <f t="shared" si="0"/>
        <v>2252</v>
      </c>
      <c r="K32" s="62">
        <v>772</v>
      </c>
      <c r="L32" s="68">
        <v>1111</v>
      </c>
      <c r="M32" s="19">
        <v>580</v>
      </c>
      <c r="N32" s="20">
        <f t="shared" si="1"/>
        <v>2463</v>
      </c>
      <c r="O32" s="62">
        <v>285</v>
      </c>
      <c r="P32" s="68"/>
      <c r="Q32" s="50"/>
      <c r="R32" s="56"/>
      <c r="S32" s="21"/>
      <c r="T32" s="50"/>
      <c r="U32" s="56"/>
      <c r="V32" s="21"/>
      <c r="W32" s="20">
        <f t="shared" si="2"/>
        <v>285</v>
      </c>
      <c r="X32" s="21">
        <f t="shared" si="3"/>
        <v>5000</v>
      </c>
    </row>
    <row r="33" spans="1:24" s="13" customFormat="1" ht="18.75" customHeight="1" x14ac:dyDescent="0.15">
      <c r="A33" s="12">
        <v>27</v>
      </c>
      <c r="B33" s="18" t="s">
        <v>43</v>
      </c>
      <c r="C33" s="50"/>
      <c r="D33" s="56"/>
      <c r="E33" s="21">
        <v>55</v>
      </c>
      <c r="F33" s="50">
        <v>258</v>
      </c>
      <c r="G33" s="56">
        <v>410</v>
      </c>
      <c r="H33" s="21">
        <v>340</v>
      </c>
      <c r="I33" s="19">
        <v>437</v>
      </c>
      <c r="J33" s="20">
        <f t="shared" si="0"/>
        <v>1500</v>
      </c>
      <c r="K33" s="62">
        <v>483</v>
      </c>
      <c r="L33" s="68">
        <v>750</v>
      </c>
      <c r="M33" s="19">
        <v>724</v>
      </c>
      <c r="N33" s="20">
        <f t="shared" si="1"/>
        <v>1957</v>
      </c>
      <c r="O33" s="62">
        <v>418</v>
      </c>
      <c r="P33" s="68">
        <v>119</v>
      </c>
      <c r="Q33" s="50">
        <v>6</v>
      </c>
      <c r="R33" s="56"/>
      <c r="S33" s="21"/>
      <c r="T33" s="50"/>
      <c r="U33" s="56"/>
      <c r="V33" s="21"/>
      <c r="W33" s="20">
        <f t="shared" si="2"/>
        <v>543</v>
      </c>
      <c r="X33" s="21">
        <f t="shared" si="3"/>
        <v>4000</v>
      </c>
    </row>
    <row r="34" spans="1:24" s="13" customFormat="1" ht="18.75" customHeight="1" x14ac:dyDescent="0.15">
      <c r="A34" s="12">
        <v>28</v>
      </c>
      <c r="B34" s="18" t="s">
        <v>44</v>
      </c>
      <c r="C34" s="50"/>
      <c r="D34" s="56">
        <v>54</v>
      </c>
      <c r="E34" s="21">
        <v>409</v>
      </c>
      <c r="F34" s="50">
        <v>984</v>
      </c>
      <c r="G34" s="56">
        <v>1455</v>
      </c>
      <c r="H34" s="21">
        <v>2296</v>
      </c>
      <c r="I34" s="19">
        <v>2507</v>
      </c>
      <c r="J34" s="20">
        <f t="shared" si="0"/>
        <v>7705</v>
      </c>
      <c r="K34" s="62">
        <v>2344</v>
      </c>
      <c r="L34" s="68">
        <v>4119</v>
      </c>
      <c r="M34" s="19">
        <v>2472</v>
      </c>
      <c r="N34" s="20">
        <f t="shared" si="1"/>
        <v>8935</v>
      </c>
      <c r="O34" s="62">
        <v>2851</v>
      </c>
      <c r="P34" s="68">
        <v>1535</v>
      </c>
      <c r="Q34" s="50">
        <v>90</v>
      </c>
      <c r="R34" s="56">
        <v>1084</v>
      </c>
      <c r="S34" s="21"/>
      <c r="T34" s="50"/>
      <c r="U34" s="56"/>
      <c r="V34" s="21"/>
      <c r="W34" s="20">
        <f t="shared" si="2"/>
        <v>5560</v>
      </c>
      <c r="X34" s="21">
        <f t="shared" si="3"/>
        <v>22200</v>
      </c>
    </row>
    <row r="35" spans="1:24" s="13" customFormat="1" ht="18.75" customHeight="1" x14ac:dyDescent="0.15">
      <c r="A35" s="12">
        <v>29</v>
      </c>
      <c r="B35" s="18" t="s">
        <v>45</v>
      </c>
      <c r="C35" s="50"/>
      <c r="D35" s="56"/>
      <c r="E35" s="21"/>
      <c r="F35" s="50">
        <v>676</v>
      </c>
      <c r="G35" s="56">
        <v>2695</v>
      </c>
      <c r="H35" s="21">
        <v>3063</v>
      </c>
      <c r="I35" s="19">
        <v>6350</v>
      </c>
      <c r="J35" s="20">
        <f>SUM(C35:I35)</f>
        <v>12784</v>
      </c>
      <c r="K35" s="62">
        <v>4820</v>
      </c>
      <c r="L35" s="68">
        <v>4850</v>
      </c>
      <c r="M35" s="19">
        <v>3301</v>
      </c>
      <c r="N35" s="20">
        <f>SUM(K35:M35)</f>
        <v>12971</v>
      </c>
      <c r="O35" s="62">
        <v>1245</v>
      </c>
      <c r="P35" s="68"/>
      <c r="Q35" s="50"/>
      <c r="R35" s="56"/>
      <c r="S35" s="21"/>
      <c r="T35" s="50"/>
      <c r="U35" s="56"/>
      <c r="V35" s="21"/>
      <c r="W35" s="20">
        <f>SUM(O35:V35)</f>
        <v>1245</v>
      </c>
      <c r="X35" s="21">
        <f>+J35+N35+W35</f>
        <v>27000</v>
      </c>
    </row>
    <row r="36" spans="1:24" s="13" customFormat="1" ht="18.75" customHeight="1" x14ac:dyDescent="0.15">
      <c r="A36" s="12">
        <v>30</v>
      </c>
      <c r="B36" s="18" t="s">
        <v>69</v>
      </c>
      <c r="C36" s="50"/>
      <c r="D36" s="56"/>
      <c r="E36" s="21"/>
      <c r="F36" s="50"/>
      <c r="G36" s="56"/>
      <c r="H36" s="21"/>
      <c r="I36" s="19"/>
      <c r="J36" s="20">
        <f>SUM(C36:I36)</f>
        <v>0</v>
      </c>
      <c r="K36" s="62">
        <v>4737</v>
      </c>
      <c r="L36" s="68">
        <v>4263</v>
      </c>
      <c r="M36" s="19"/>
      <c r="N36" s="20">
        <f>SUM(K36:M36)</f>
        <v>9000</v>
      </c>
      <c r="O36" s="62"/>
      <c r="P36" s="68"/>
      <c r="Q36" s="50"/>
      <c r="R36" s="56"/>
      <c r="S36" s="21"/>
      <c r="T36" s="50"/>
      <c r="U36" s="56"/>
      <c r="V36" s="21"/>
      <c r="W36" s="20">
        <f>SUM(O36:V36)</f>
        <v>0</v>
      </c>
      <c r="X36" s="21">
        <f>+J36+N36+W36</f>
        <v>9000</v>
      </c>
    </row>
    <row r="37" spans="1:24" s="13" customFormat="1" ht="18.75" customHeight="1" x14ac:dyDescent="0.15">
      <c r="A37" s="12">
        <v>31</v>
      </c>
      <c r="B37" s="97" t="s">
        <v>73</v>
      </c>
      <c r="C37" s="100"/>
      <c r="D37" s="101"/>
      <c r="E37" s="102"/>
      <c r="F37" s="100"/>
      <c r="G37" s="101"/>
      <c r="H37" s="102"/>
      <c r="I37" s="103">
        <v>500</v>
      </c>
      <c r="J37" s="104">
        <f>SUM(C37:I37)</f>
        <v>500</v>
      </c>
      <c r="K37" s="105">
        <v>500</v>
      </c>
      <c r="L37" s="106"/>
      <c r="M37" s="103"/>
      <c r="N37" s="104">
        <f>SUM(K37:M37)</f>
        <v>500</v>
      </c>
      <c r="O37" s="105"/>
      <c r="P37" s="106"/>
      <c r="Q37" s="100"/>
      <c r="R37" s="101"/>
      <c r="S37" s="102"/>
      <c r="T37" s="100"/>
      <c r="U37" s="101"/>
      <c r="V37" s="102"/>
      <c r="W37" s="104">
        <f>SUM(O37:V37)</f>
        <v>0</v>
      </c>
      <c r="X37" s="102">
        <f>+J37+N37+W37</f>
        <v>1000</v>
      </c>
    </row>
    <row r="38" spans="1:24" s="22" customFormat="1" ht="18.75" customHeight="1" x14ac:dyDescent="0.15">
      <c r="A38" s="28"/>
      <c r="B38" s="29" t="s">
        <v>52</v>
      </c>
      <c r="C38" s="52">
        <f t="shared" ref="C38:I38" si="4">SUM(C7:C37)</f>
        <v>0</v>
      </c>
      <c r="D38" s="58">
        <f t="shared" si="4"/>
        <v>575</v>
      </c>
      <c r="E38" s="32">
        <f t="shared" si="4"/>
        <v>10401</v>
      </c>
      <c r="F38" s="52">
        <f t="shared" si="4"/>
        <v>26923</v>
      </c>
      <c r="G38" s="58">
        <f t="shared" si="4"/>
        <v>34544</v>
      </c>
      <c r="H38" s="32">
        <f t="shared" si="4"/>
        <v>40066</v>
      </c>
      <c r="I38" s="30">
        <f t="shared" si="4"/>
        <v>51464</v>
      </c>
      <c r="J38" s="31">
        <f t="shared" si="0"/>
        <v>163973</v>
      </c>
      <c r="K38" s="64">
        <f>SUM(K7:K37)</f>
        <v>64094</v>
      </c>
      <c r="L38" s="70">
        <f>SUM(L7:L37)</f>
        <v>74093</v>
      </c>
      <c r="M38" s="30">
        <f>SUM(M7:M37)</f>
        <v>51370</v>
      </c>
      <c r="N38" s="31">
        <f t="shared" si="1"/>
        <v>189557</v>
      </c>
      <c r="O38" s="64">
        <f t="shared" ref="O38:V38" si="5">SUM(O7:O37)</f>
        <v>52893</v>
      </c>
      <c r="P38" s="70">
        <f t="shared" si="5"/>
        <v>18457</v>
      </c>
      <c r="Q38" s="52">
        <f t="shared" si="5"/>
        <v>5862</v>
      </c>
      <c r="R38" s="58">
        <f t="shared" si="5"/>
        <v>3789</v>
      </c>
      <c r="S38" s="32">
        <f t="shared" si="5"/>
        <v>1591</v>
      </c>
      <c r="T38" s="52">
        <f t="shared" si="5"/>
        <v>1378</v>
      </c>
      <c r="U38" s="58">
        <f t="shared" si="5"/>
        <v>0</v>
      </c>
      <c r="V38" s="32">
        <f t="shared" si="5"/>
        <v>0</v>
      </c>
      <c r="W38" s="31">
        <f t="shared" si="2"/>
        <v>83970</v>
      </c>
      <c r="X38" s="32">
        <f t="shared" si="3"/>
        <v>437500</v>
      </c>
    </row>
    <row r="39" spans="1:24" s="37" customFormat="1" ht="18.75" customHeight="1" thickBot="1" x14ac:dyDescent="0.2">
      <c r="A39" s="12"/>
      <c r="B39" s="33" t="s">
        <v>51</v>
      </c>
      <c r="C39" s="53"/>
      <c r="D39" s="59"/>
      <c r="E39" s="36"/>
      <c r="F39" s="53"/>
      <c r="G39" s="59"/>
      <c r="H39" s="36"/>
      <c r="I39" s="34"/>
      <c r="J39" s="35">
        <f>SUM(E39:I39)</f>
        <v>0</v>
      </c>
      <c r="K39" s="65"/>
      <c r="L39" s="71"/>
      <c r="M39" s="34"/>
      <c r="N39" s="35">
        <f t="shared" si="1"/>
        <v>0</v>
      </c>
      <c r="O39" s="65"/>
      <c r="P39" s="71"/>
      <c r="Q39" s="53"/>
      <c r="R39" s="59"/>
      <c r="S39" s="36"/>
      <c r="T39" s="53"/>
      <c r="U39" s="59"/>
      <c r="V39" s="36"/>
      <c r="W39" s="35">
        <f t="shared" si="2"/>
        <v>0</v>
      </c>
      <c r="X39" s="36">
        <f t="shared" si="3"/>
        <v>0</v>
      </c>
    </row>
    <row r="40" spans="1:24" s="22" customFormat="1" ht="18.75" customHeight="1" x14ac:dyDescent="0.15">
      <c r="A40" s="28"/>
      <c r="B40" s="38" t="s">
        <v>17</v>
      </c>
      <c r="C40" s="54">
        <f t="shared" ref="C40:X40" si="6">+C39+C38</f>
        <v>0</v>
      </c>
      <c r="D40" s="60">
        <f t="shared" si="6"/>
        <v>575</v>
      </c>
      <c r="E40" s="41">
        <f t="shared" si="6"/>
        <v>10401</v>
      </c>
      <c r="F40" s="54">
        <f t="shared" si="6"/>
        <v>26923</v>
      </c>
      <c r="G40" s="60">
        <f t="shared" si="6"/>
        <v>34544</v>
      </c>
      <c r="H40" s="41">
        <f t="shared" si="6"/>
        <v>40066</v>
      </c>
      <c r="I40" s="39">
        <f t="shared" si="6"/>
        <v>51464</v>
      </c>
      <c r="J40" s="40">
        <f t="shared" si="6"/>
        <v>163973</v>
      </c>
      <c r="K40" s="66">
        <f t="shared" si="6"/>
        <v>64094</v>
      </c>
      <c r="L40" s="72">
        <f t="shared" si="6"/>
        <v>74093</v>
      </c>
      <c r="M40" s="39">
        <f t="shared" si="6"/>
        <v>51370</v>
      </c>
      <c r="N40" s="40">
        <f t="shared" si="6"/>
        <v>189557</v>
      </c>
      <c r="O40" s="66">
        <f t="shared" si="6"/>
        <v>52893</v>
      </c>
      <c r="P40" s="72">
        <f t="shared" si="6"/>
        <v>18457</v>
      </c>
      <c r="Q40" s="54">
        <f t="shared" si="6"/>
        <v>5862</v>
      </c>
      <c r="R40" s="60">
        <f t="shared" si="6"/>
        <v>3789</v>
      </c>
      <c r="S40" s="41">
        <f t="shared" si="6"/>
        <v>1591</v>
      </c>
      <c r="T40" s="54">
        <f t="shared" si="6"/>
        <v>1378</v>
      </c>
      <c r="U40" s="60">
        <f t="shared" si="6"/>
        <v>0</v>
      </c>
      <c r="V40" s="41">
        <f t="shared" si="6"/>
        <v>0</v>
      </c>
      <c r="W40" s="40">
        <f t="shared" si="6"/>
        <v>83970</v>
      </c>
      <c r="X40" s="41">
        <f t="shared" si="6"/>
        <v>437500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62992125984251968" bottom="7.874015748031496E-2" header="0.51181102362204722" footer="0.35433070866141736"/>
  <pageSetup paperSize="9" scale="80" orientation="landscape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4"/>
  <dimension ref="A1:X42"/>
  <sheetViews>
    <sheetView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O39" sqref="O39"/>
    </sheetView>
  </sheetViews>
  <sheetFormatPr defaultRowHeight="13.5" x14ac:dyDescent="0.15"/>
  <cols>
    <col min="1" max="1" width="5.25" customWidth="1"/>
    <col min="2" max="2" width="8.625" customWidth="1"/>
    <col min="3" max="4" width="5.625" customWidth="1"/>
    <col min="5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19.5" customHeight="1" x14ac:dyDescent="0.2">
      <c r="B2" s="577" t="s">
        <v>75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17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7.100000000000001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7.100000000000001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7.100000000000001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7.100000000000001" customHeight="1" x14ac:dyDescent="0.15">
      <c r="A7" s="12">
        <v>1</v>
      </c>
      <c r="B7" s="14" t="s">
        <v>137</v>
      </c>
      <c r="C7" s="49"/>
      <c r="D7" s="55"/>
      <c r="E7" s="17"/>
      <c r="F7" s="49"/>
      <c r="G7" s="55">
        <v>142</v>
      </c>
      <c r="H7" s="17">
        <v>166</v>
      </c>
      <c r="I7" s="15">
        <v>168</v>
      </c>
      <c r="J7" s="16">
        <f t="shared" ref="J7:J40" si="0">SUM(C7:I7)</f>
        <v>476</v>
      </c>
      <c r="K7" s="61">
        <v>440</v>
      </c>
      <c r="L7" s="67">
        <v>184</v>
      </c>
      <c r="M7" s="15">
        <v>700</v>
      </c>
      <c r="N7" s="16">
        <f t="shared" ref="N7:N41" si="1">SUM(K7:M7)</f>
        <v>1324</v>
      </c>
      <c r="O7" s="61"/>
      <c r="P7" s="67"/>
      <c r="Q7" s="49"/>
      <c r="R7" s="55"/>
      <c r="S7" s="17"/>
      <c r="T7" s="49"/>
      <c r="U7" s="55"/>
      <c r="V7" s="17"/>
      <c r="W7" s="16">
        <f t="shared" ref="W7:W41" si="2">SUM(O7:V7)</f>
        <v>0</v>
      </c>
      <c r="X7" s="17">
        <f t="shared" ref="X7:X41" si="3">+J7+N7+W7</f>
        <v>1800</v>
      </c>
    </row>
    <row r="8" spans="1:24" s="13" customFormat="1" ht="17.100000000000001" customHeight="1" x14ac:dyDescent="0.15">
      <c r="A8" s="12">
        <v>2</v>
      </c>
      <c r="B8" s="18" t="s">
        <v>138</v>
      </c>
      <c r="C8" s="50"/>
      <c r="D8" s="56"/>
      <c r="E8" s="21">
        <v>63</v>
      </c>
      <c r="F8" s="50">
        <v>862</v>
      </c>
      <c r="G8" s="56">
        <v>1860</v>
      </c>
      <c r="H8" s="21">
        <v>1830</v>
      </c>
      <c r="I8" s="19">
        <v>1185</v>
      </c>
      <c r="J8" s="20">
        <f t="shared" si="0"/>
        <v>5800</v>
      </c>
      <c r="K8" s="62">
        <v>1300</v>
      </c>
      <c r="L8" s="68">
        <v>900</v>
      </c>
      <c r="M8" s="19"/>
      <c r="N8" s="20">
        <f t="shared" si="1"/>
        <v>2200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7.100000000000001" customHeight="1" x14ac:dyDescent="0.15">
      <c r="A9" s="12">
        <v>3</v>
      </c>
      <c r="B9" s="18" t="s">
        <v>139</v>
      </c>
      <c r="C9" s="50"/>
      <c r="D9" s="56"/>
      <c r="E9" s="21"/>
      <c r="F9" s="50"/>
      <c r="G9" s="56"/>
      <c r="H9" s="21">
        <v>1096</v>
      </c>
      <c r="I9" s="19">
        <v>394</v>
      </c>
      <c r="J9" s="20">
        <f t="shared" si="0"/>
        <v>1490</v>
      </c>
      <c r="K9" s="62">
        <v>174</v>
      </c>
      <c r="L9" s="68">
        <v>518</v>
      </c>
      <c r="M9" s="19">
        <v>518</v>
      </c>
      <c r="N9" s="20">
        <f t="shared" si="1"/>
        <v>1210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2700</v>
      </c>
    </row>
    <row r="10" spans="1:24" s="13" customFormat="1" ht="17.100000000000001" customHeight="1" x14ac:dyDescent="0.15">
      <c r="A10" s="12">
        <v>4</v>
      </c>
      <c r="B10" s="18" t="s">
        <v>140</v>
      </c>
      <c r="C10" s="50"/>
      <c r="D10" s="56"/>
      <c r="E10" s="21">
        <v>520</v>
      </c>
      <c r="F10" s="50">
        <v>2102</v>
      </c>
      <c r="G10" s="56">
        <v>3758</v>
      </c>
      <c r="H10" s="21">
        <v>2899</v>
      </c>
      <c r="I10" s="19">
        <v>2957</v>
      </c>
      <c r="J10" s="20">
        <f t="shared" si="0"/>
        <v>12236</v>
      </c>
      <c r="K10" s="62">
        <v>1854</v>
      </c>
      <c r="L10" s="68">
        <v>2271</v>
      </c>
      <c r="M10" s="19">
        <v>3092</v>
      </c>
      <c r="N10" s="20">
        <f t="shared" si="1"/>
        <v>7217</v>
      </c>
      <c r="O10" s="62">
        <v>848</v>
      </c>
      <c r="P10" s="68">
        <v>399</v>
      </c>
      <c r="Q10" s="50"/>
      <c r="R10" s="56"/>
      <c r="S10" s="21"/>
      <c r="T10" s="50"/>
      <c r="U10" s="56"/>
      <c r="V10" s="21"/>
      <c r="W10" s="20">
        <f t="shared" si="2"/>
        <v>1247</v>
      </c>
      <c r="X10" s="21">
        <f t="shared" si="3"/>
        <v>20700</v>
      </c>
    </row>
    <row r="11" spans="1:24" s="13" customFormat="1" ht="17.100000000000001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>
        <v>800</v>
      </c>
      <c r="I11" s="19">
        <v>800</v>
      </c>
      <c r="J11" s="20">
        <f t="shared" si="0"/>
        <v>1600</v>
      </c>
      <c r="K11" s="62">
        <v>500</v>
      </c>
      <c r="L11" s="68">
        <v>2000</v>
      </c>
      <c r="M11" s="19">
        <v>3500</v>
      </c>
      <c r="N11" s="20">
        <f t="shared" si="1"/>
        <v>6000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7600</v>
      </c>
    </row>
    <row r="12" spans="1:24" s="13" customFormat="1" ht="17.100000000000001" customHeight="1" x14ac:dyDescent="0.15">
      <c r="A12" s="12">
        <v>6</v>
      </c>
      <c r="B12" s="18" t="s">
        <v>22</v>
      </c>
      <c r="C12" s="50"/>
      <c r="D12" s="56"/>
      <c r="E12" s="21"/>
      <c r="F12" s="50">
        <v>2350</v>
      </c>
      <c r="G12" s="56">
        <v>2660</v>
      </c>
      <c r="H12" s="21">
        <v>2200</v>
      </c>
      <c r="I12" s="19">
        <v>3620</v>
      </c>
      <c r="J12" s="20">
        <f t="shared" si="0"/>
        <v>10830</v>
      </c>
      <c r="K12" s="62">
        <v>1338</v>
      </c>
      <c r="L12" s="68">
        <v>3370</v>
      </c>
      <c r="M12" s="19">
        <v>2890</v>
      </c>
      <c r="N12" s="20">
        <f t="shared" si="1"/>
        <v>7598</v>
      </c>
      <c r="O12" s="62">
        <v>337</v>
      </c>
      <c r="P12" s="68">
        <v>514</v>
      </c>
      <c r="Q12" s="50">
        <v>21</v>
      </c>
      <c r="R12" s="56"/>
      <c r="S12" s="21"/>
      <c r="T12" s="50"/>
      <c r="U12" s="56"/>
      <c r="V12" s="21"/>
      <c r="W12" s="20">
        <f t="shared" si="2"/>
        <v>872</v>
      </c>
      <c r="X12" s="21">
        <f t="shared" si="3"/>
        <v>19300</v>
      </c>
    </row>
    <row r="13" spans="1:24" s="13" customFormat="1" ht="17.100000000000001" customHeight="1" x14ac:dyDescent="0.15">
      <c r="A13" s="12">
        <v>7</v>
      </c>
      <c r="B13" s="18" t="s">
        <v>23</v>
      </c>
      <c r="C13" s="50">
        <v>2</v>
      </c>
      <c r="D13" s="56">
        <v>59</v>
      </c>
      <c r="E13" s="21">
        <v>1627</v>
      </c>
      <c r="F13" s="50">
        <v>3402</v>
      </c>
      <c r="G13" s="56">
        <v>3126</v>
      </c>
      <c r="H13" s="21">
        <v>3335</v>
      </c>
      <c r="I13" s="19">
        <v>2349</v>
      </c>
      <c r="J13" s="20">
        <f t="shared" si="0"/>
        <v>13900</v>
      </c>
      <c r="K13" s="62">
        <v>2530</v>
      </c>
      <c r="L13" s="68">
        <v>4076</v>
      </c>
      <c r="M13" s="19">
        <v>4409</v>
      </c>
      <c r="N13" s="20">
        <f t="shared" si="1"/>
        <v>11015</v>
      </c>
      <c r="O13" s="62">
        <v>870</v>
      </c>
      <c r="P13" s="68">
        <v>215</v>
      </c>
      <c r="Q13" s="50"/>
      <c r="R13" s="56"/>
      <c r="S13" s="21"/>
      <c r="T13" s="50"/>
      <c r="U13" s="56"/>
      <c r="V13" s="21"/>
      <c r="W13" s="20">
        <f t="shared" si="2"/>
        <v>1085</v>
      </c>
      <c r="X13" s="21">
        <f t="shared" si="3"/>
        <v>26000</v>
      </c>
    </row>
    <row r="14" spans="1:24" s="13" customFormat="1" ht="17.100000000000001" customHeight="1" x14ac:dyDescent="0.15">
      <c r="A14" s="12">
        <v>8</v>
      </c>
      <c r="B14" s="18" t="s">
        <v>24</v>
      </c>
      <c r="C14" s="50"/>
      <c r="D14" s="56"/>
      <c r="E14" s="21"/>
      <c r="F14" s="50"/>
      <c r="G14" s="56">
        <v>933</v>
      </c>
      <c r="H14" s="21">
        <v>902</v>
      </c>
      <c r="I14" s="19">
        <v>873</v>
      </c>
      <c r="J14" s="20">
        <f t="shared" si="0"/>
        <v>2708</v>
      </c>
      <c r="K14" s="62">
        <v>1033</v>
      </c>
      <c r="L14" s="68">
        <v>2945</v>
      </c>
      <c r="M14" s="19">
        <v>2738</v>
      </c>
      <c r="N14" s="20">
        <f t="shared" si="1"/>
        <v>6716</v>
      </c>
      <c r="O14" s="62">
        <v>1492</v>
      </c>
      <c r="P14" s="68">
        <v>1856</v>
      </c>
      <c r="Q14" s="50">
        <v>228</v>
      </c>
      <c r="R14" s="56"/>
      <c r="S14" s="21"/>
      <c r="T14" s="50"/>
      <c r="U14" s="56"/>
      <c r="V14" s="21"/>
      <c r="W14" s="20">
        <f t="shared" si="2"/>
        <v>3576</v>
      </c>
      <c r="X14" s="21">
        <f t="shared" si="3"/>
        <v>13000</v>
      </c>
    </row>
    <row r="15" spans="1:24" s="13" customFormat="1" ht="17.100000000000001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>
        <v>1886</v>
      </c>
      <c r="H15" s="21">
        <v>175</v>
      </c>
      <c r="I15" s="19">
        <v>724</v>
      </c>
      <c r="J15" s="20">
        <f t="shared" si="0"/>
        <v>2785</v>
      </c>
      <c r="K15" s="62">
        <v>905</v>
      </c>
      <c r="L15" s="68">
        <v>1012</v>
      </c>
      <c r="M15" s="19">
        <v>1288</v>
      </c>
      <c r="N15" s="20">
        <f t="shared" si="1"/>
        <v>3205</v>
      </c>
      <c r="O15" s="62">
        <v>1948</v>
      </c>
      <c r="P15" s="68">
        <v>1562</v>
      </c>
      <c r="Q15" s="50"/>
      <c r="R15" s="56"/>
      <c r="S15" s="21"/>
      <c r="T15" s="50"/>
      <c r="U15" s="56"/>
      <c r="V15" s="21"/>
      <c r="W15" s="20">
        <f t="shared" si="2"/>
        <v>3510</v>
      </c>
      <c r="X15" s="21">
        <f t="shared" si="3"/>
        <v>9500</v>
      </c>
    </row>
    <row r="16" spans="1:24" s="13" customFormat="1" ht="17.100000000000001" customHeight="1" x14ac:dyDescent="0.15">
      <c r="A16" s="12">
        <v>10</v>
      </c>
      <c r="B16" s="18" t="s">
        <v>26</v>
      </c>
      <c r="C16" s="50"/>
      <c r="D16" s="56"/>
      <c r="E16" s="21">
        <v>82</v>
      </c>
      <c r="F16" s="50"/>
      <c r="G16" s="56">
        <v>3274</v>
      </c>
      <c r="H16" s="21">
        <v>1963</v>
      </c>
      <c r="I16" s="19">
        <v>1624</v>
      </c>
      <c r="J16" s="20">
        <f>SUM(C16:I16)</f>
        <v>6943</v>
      </c>
      <c r="K16" s="62">
        <v>2324</v>
      </c>
      <c r="L16" s="68">
        <v>3432</v>
      </c>
      <c r="M16" s="19">
        <v>3840</v>
      </c>
      <c r="N16" s="20">
        <f>SUM(K16:M16)</f>
        <v>9596</v>
      </c>
      <c r="O16" s="62">
        <v>3910</v>
      </c>
      <c r="P16" s="68">
        <v>2409</v>
      </c>
      <c r="Q16" s="50">
        <v>1142</v>
      </c>
      <c r="R16" s="56"/>
      <c r="S16" s="21"/>
      <c r="T16" s="50"/>
      <c r="U16" s="56"/>
      <c r="V16" s="21"/>
      <c r="W16" s="20">
        <f t="shared" si="2"/>
        <v>7461</v>
      </c>
      <c r="X16" s="21">
        <f t="shared" si="3"/>
        <v>24000</v>
      </c>
    </row>
    <row r="17" spans="1:24" s="13" customFormat="1" ht="17.100000000000001" customHeight="1" x14ac:dyDescent="0.15">
      <c r="A17" s="12">
        <v>11</v>
      </c>
      <c r="B17" s="18" t="s">
        <v>27</v>
      </c>
      <c r="C17" s="50"/>
      <c r="D17" s="56"/>
      <c r="E17" s="21"/>
      <c r="F17" s="50"/>
      <c r="G17" s="56">
        <v>109</v>
      </c>
      <c r="H17" s="21">
        <v>491</v>
      </c>
      <c r="I17" s="19">
        <v>1342</v>
      </c>
      <c r="J17" s="20">
        <f t="shared" si="0"/>
        <v>1942</v>
      </c>
      <c r="K17" s="62">
        <v>2143</v>
      </c>
      <c r="L17" s="68">
        <v>4814</v>
      </c>
      <c r="M17" s="19">
        <v>4651</v>
      </c>
      <c r="N17" s="20">
        <f t="shared" si="1"/>
        <v>11608</v>
      </c>
      <c r="O17" s="62">
        <v>2798</v>
      </c>
      <c r="P17" s="68">
        <v>1652</v>
      </c>
      <c r="Q17" s="50"/>
      <c r="R17" s="56"/>
      <c r="S17" s="21"/>
      <c r="T17" s="50"/>
      <c r="U17" s="56"/>
      <c r="V17" s="21"/>
      <c r="W17" s="20">
        <f t="shared" si="2"/>
        <v>4450</v>
      </c>
      <c r="X17" s="21">
        <f t="shared" si="3"/>
        <v>18000</v>
      </c>
    </row>
    <row r="18" spans="1:24" s="13" customFormat="1" ht="17.100000000000001" customHeight="1" x14ac:dyDescent="0.15">
      <c r="A18" s="12">
        <v>12</v>
      </c>
      <c r="B18" s="18" t="s">
        <v>28</v>
      </c>
      <c r="C18" s="50"/>
      <c r="D18" s="56"/>
      <c r="E18" s="21"/>
      <c r="F18" s="50">
        <v>427</v>
      </c>
      <c r="G18" s="56">
        <v>2163</v>
      </c>
      <c r="H18" s="21">
        <v>2708</v>
      </c>
      <c r="I18" s="19">
        <v>4702</v>
      </c>
      <c r="J18" s="20">
        <f t="shared" si="0"/>
        <v>10000</v>
      </c>
      <c r="K18" s="62">
        <v>4063</v>
      </c>
      <c r="L18" s="68">
        <v>4123</v>
      </c>
      <c r="M18" s="19">
        <v>3442</v>
      </c>
      <c r="N18" s="20">
        <f t="shared" si="1"/>
        <v>11628</v>
      </c>
      <c r="O18" s="62">
        <v>1209</v>
      </c>
      <c r="P18" s="68">
        <v>1163</v>
      </c>
      <c r="Q18" s="50"/>
      <c r="R18" s="56"/>
      <c r="S18" s="21"/>
      <c r="T18" s="50"/>
      <c r="U18" s="56"/>
      <c r="V18" s="21"/>
      <c r="W18" s="20">
        <f t="shared" si="2"/>
        <v>2372</v>
      </c>
      <c r="X18" s="21">
        <f t="shared" si="3"/>
        <v>24000</v>
      </c>
    </row>
    <row r="19" spans="1:24" s="22" customFormat="1" ht="17.100000000000001" customHeight="1" x14ac:dyDescent="0.15">
      <c r="A19" s="12">
        <v>13</v>
      </c>
      <c r="B19" s="18" t="s">
        <v>29</v>
      </c>
      <c r="C19" s="50"/>
      <c r="D19" s="56">
        <v>17</v>
      </c>
      <c r="E19" s="21">
        <v>136</v>
      </c>
      <c r="F19" s="50">
        <v>866</v>
      </c>
      <c r="G19" s="56">
        <v>1136</v>
      </c>
      <c r="H19" s="21">
        <v>775</v>
      </c>
      <c r="I19" s="19">
        <v>826</v>
      </c>
      <c r="J19" s="20">
        <f t="shared" si="0"/>
        <v>3756</v>
      </c>
      <c r="K19" s="62">
        <v>2184</v>
      </c>
      <c r="L19" s="68">
        <v>2760</v>
      </c>
      <c r="M19" s="19">
        <v>2120</v>
      </c>
      <c r="N19" s="20">
        <f t="shared" si="1"/>
        <v>7064</v>
      </c>
      <c r="O19" s="62">
        <v>2120</v>
      </c>
      <c r="P19" s="68">
        <v>1060</v>
      </c>
      <c r="Q19" s="50"/>
      <c r="R19" s="56"/>
      <c r="S19" s="21"/>
      <c r="T19" s="50"/>
      <c r="U19" s="56"/>
      <c r="V19" s="21"/>
      <c r="W19" s="20">
        <f t="shared" si="2"/>
        <v>3180</v>
      </c>
      <c r="X19" s="21">
        <f t="shared" si="3"/>
        <v>14000</v>
      </c>
    </row>
    <row r="20" spans="1:24" s="13" customFormat="1" ht="17.100000000000001" customHeight="1" x14ac:dyDescent="0.15">
      <c r="A20" s="12">
        <v>14</v>
      </c>
      <c r="B20" s="23" t="s">
        <v>141</v>
      </c>
      <c r="C20" s="50"/>
      <c r="D20" s="56">
        <v>117</v>
      </c>
      <c r="E20" s="21">
        <v>377</v>
      </c>
      <c r="F20" s="50">
        <v>3677</v>
      </c>
      <c r="G20" s="56">
        <v>6457</v>
      </c>
      <c r="H20" s="21">
        <v>3997</v>
      </c>
      <c r="I20" s="19">
        <v>3966</v>
      </c>
      <c r="J20" s="20">
        <f t="shared" si="0"/>
        <v>18591</v>
      </c>
      <c r="K20" s="62">
        <v>3247</v>
      </c>
      <c r="L20" s="68">
        <v>4567</v>
      </c>
      <c r="M20" s="19">
        <v>4764</v>
      </c>
      <c r="N20" s="20">
        <f t="shared" si="1"/>
        <v>12578</v>
      </c>
      <c r="O20" s="62">
        <v>4034</v>
      </c>
      <c r="P20" s="68">
        <v>4596</v>
      </c>
      <c r="Q20" s="50">
        <v>4119</v>
      </c>
      <c r="R20" s="56">
        <v>3930</v>
      </c>
      <c r="S20" s="21">
        <v>2481</v>
      </c>
      <c r="T20" s="50">
        <v>986</v>
      </c>
      <c r="U20" s="56"/>
      <c r="V20" s="21"/>
      <c r="W20" s="20">
        <f t="shared" si="2"/>
        <v>20146</v>
      </c>
      <c r="X20" s="21">
        <f t="shared" si="3"/>
        <v>51315</v>
      </c>
    </row>
    <row r="21" spans="1:24" s="13" customFormat="1" ht="17.100000000000001" customHeight="1" x14ac:dyDescent="0.15">
      <c r="A21" s="12">
        <v>15</v>
      </c>
      <c r="B21" s="18" t="s">
        <v>142</v>
      </c>
      <c r="C21" s="50"/>
      <c r="D21" s="56">
        <v>69</v>
      </c>
      <c r="E21" s="21">
        <v>498</v>
      </c>
      <c r="F21" s="50">
        <v>51</v>
      </c>
      <c r="G21" s="56">
        <v>2963</v>
      </c>
      <c r="H21" s="21">
        <v>721</v>
      </c>
      <c r="I21" s="19">
        <v>1983</v>
      </c>
      <c r="J21" s="20">
        <f t="shared" si="0"/>
        <v>6285</v>
      </c>
      <c r="K21" s="62">
        <v>2746</v>
      </c>
      <c r="L21" s="68">
        <v>5149</v>
      </c>
      <c r="M21" s="19">
        <v>2704</v>
      </c>
      <c r="N21" s="20">
        <f t="shared" si="1"/>
        <v>10599</v>
      </c>
      <c r="O21" s="62">
        <v>1116</v>
      </c>
      <c r="P21" s="68"/>
      <c r="Q21" s="50"/>
      <c r="R21" s="56"/>
      <c r="S21" s="21"/>
      <c r="T21" s="50"/>
      <c r="U21" s="56"/>
      <c r="V21" s="21"/>
      <c r="W21" s="20">
        <f t="shared" si="2"/>
        <v>1116</v>
      </c>
      <c r="X21" s="21">
        <f t="shared" si="3"/>
        <v>18000</v>
      </c>
    </row>
    <row r="22" spans="1:24" s="13" customFormat="1" ht="17.100000000000001" customHeight="1" x14ac:dyDescent="0.15">
      <c r="A22" s="12">
        <v>16</v>
      </c>
      <c r="B22" s="18" t="s">
        <v>143</v>
      </c>
      <c r="C22" s="50"/>
      <c r="D22" s="56"/>
      <c r="E22" s="21"/>
      <c r="F22" s="50">
        <v>1240</v>
      </c>
      <c r="G22" s="56">
        <v>160</v>
      </c>
      <c r="H22" s="21">
        <v>500</v>
      </c>
      <c r="I22" s="19">
        <v>192</v>
      </c>
      <c r="J22" s="20">
        <f t="shared" si="0"/>
        <v>2092</v>
      </c>
      <c r="K22" s="62">
        <v>208</v>
      </c>
      <c r="L22" s="68">
        <v>105</v>
      </c>
      <c r="M22" s="19">
        <v>290</v>
      </c>
      <c r="N22" s="20">
        <f t="shared" si="1"/>
        <v>603</v>
      </c>
      <c r="O22" s="62">
        <v>105</v>
      </c>
      <c r="P22" s="68"/>
      <c r="Q22" s="50"/>
      <c r="R22" s="56"/>
      <c r="S22" s="21"/>
      <c r="T22" s="50"/>
      <c r="U22" s="56"/>
      <c r="V22" s="21"/>
      <c r="W22" s="20">
        <f t="shared" si="2"/>
        <v>105</v>
      </c>
      <c r="X22" s="21">
        <f t="shared" si="3"/>
        <v>2800</v>
      </c>
    </row>
    <row r="23" spans="1:24" s="13" customFormat="1" ht="17.100000000000001" customHeight="1" x14ac:dyDescent="0.15">
      <c r="A23" s="12">
        <v>17</v>
      </c>
      <c r="B23" s="18" t="s">
        <v>144</v>
      </c>
      <c r="C23" s="50"/>
      <c r="D23" s="56"/>
      <c r="E23" s="21">
        <v>69</v>
      </c>
      <c r="F23" s="50">
        <v>103</v>
      </c>
      <c r="G23" s="56">
        <v>382</v>
      </c>
      <c r="H23" s="21">
        <v>604</v>
      </c>
      <c r="I23" s="19">
        <v>551</v>
      </c>
      <c r="J23" s="20">
        <f t="shared" si="0"/>
        <v>1709</v>
      </c>
      <c r="K23" s="62">
        <v>185</v>
      </c>
      <c r="L23" s="68">
        <v>143</v>
      </c>
      <c r="M23" s="19">
        <v>183</v>
      </c>
      <c r="N23" s="20">
        <f t="shared" si="1"/>
        <v>511</v>
      </c>
      <c r="O23" s="62">
        <v>10</v>
      </c>
      <c r="P23" s="68">
        <v>185</v>
      </c>
      <c r="Q23" s="50">
        <v>67</v>
      </c>
      <c r="R23" s="56">
        <v>168</v>
      </c>
      <c r="S23" s="21"/>
      <c r="T23" s="50"/>
      <c r="U23" s="56"/>
      <c r="V23" s="21"/>
      <c r="W23" s="20">
        <f t="shared" si="2"/>
        <v>430</v>
      </c>
      <c r="X23" s="21">
        <f t="shared" si="3"/>
        <v>2650</v>
      </c>
    </row>
    <row r="24" spans="1:24" s="13" customFormat="1" ht="17.100000000000001" customHeight="1" x14ac:dyDescent="0.15">
      <c r="A24" s="12">
        <v>18</v>
      </c>
      <c r="B24" s="18" t="s">
        <v>145</v>
      </c>
      <c r="C24" s="50"/>
      <c r="D24" s="56"/>
      <c r="E24" s="21">
        <v>594</v>
      </c>
      <c r="F24" s="50">
        <v>318</v>
      </c>
      <c r="G24" s="56">
        <v>1059</v>
      </c>
      <c r="H24" s="21">
        <v>2816</v>
      </c>
      <c r="I24" s="19">
        <v>3353</v>
      </c>
      <c r="J24" s="20">
        <f t="shared" si="0"/>
        <v>8140</v>
      </c>
      <c r="K24" s="62">
        <v>2430</v>
      </c>
      <c r="L24" s="68">
        <v>2041</v>
      </c>
      <c r="M24" s="19">
        <v>2667</v>
      </c>
      <c r="N24" s="20">
        <f t="shared" si="1"/>
        <v>7138</v>
      </c>
      <c r="O24" s="62">
        <v>822</v>
      </c>
      <c r="P24" s="68"/>
      <c r="Q24" s="50"/>
      <c r="R24" s="56"/>
      <c r="S24" s="21"/>
      <c r="T24" s="50"/>
      <c r="U24" s="56"/>
      <c r="V24" s="21"/>
      <c r="W24" s="20">
        <f t="shared" si="2"/>
        <v>822</v>
      </c>
      <c r="X24" s="21">
        <f t="shared" si="3"/>
        <v>16100</v>
      </c>
    </row>
    <row r="25" spans="1:24" s="13" customFormat="1" ht="17.100000000000001" customHeight="1" x14ac:dyDescent="0.15">
      <c r="A25" s="12">
        <v>19</v>
      </c>
      <c r="B25" s="18" t="s">
        <v>146</v>
      </c>
      <c r="C25" s="50"/>
      <c r="D25" s="56">
        <v>219</v>
      </c>
      <c r="E25" s="21">
        <v>898</v>
      </c>
      <c r="F25" s="50">
        <v>2999</v>
      </c>
      <c r="G25" s="56">
        <v>2721</v>
      </c>
      <c r="H25" s="21">
        <v>1841</v>
      </c>
      <c r="I25" s="19">
        <v>633</v>
      </c>
      <c r="J25" s="20">
        <f t="shared" si="0"/>
        <v>9311</v>
      </c>
      <c r="K25" s="62">
        <v>617</v>
      </c>
      <c r="L25" s="68">
        <v>2400</v>
      </c>
      <c r="M25" s="19">
        <v>10145</v>
      </c>
      <c r="N25" s="20">
        <f>SUM(K25:M25)</f>
        <v>13162</v>
      </c>
      <c r="O25" s="62">
        <v>2627</v>
      </c>
      <c r="P25" s="68">
        <v>600</v>
      </c>
      <c r="Q25" s="50"/>
      <c r="R25" s="56"/>
      <c r="S25" s="21"/>
      <c r="T25" s="50"/>
      <c r="U25" s="56"/>
      <c r="V25" s="21"/>
      <c r="W25" s="20">
        <f t="shared" si="2"/>
        <v>3227</v>
      </c>
      <c r="X25" s="21">
        <f t="shared" si="3"/>
        <v>25700</v>
      </c>
    </row>
    <row r="26" spans="1:24" s="13" customFormat="1" ht="17.100000000000001" customHeight="1" x14ac:dyDescent="0.15">
      <c r="A26" s="12">
        <v>20</v>
      </c>
      <c r="B26" s="18" t="s">
        <v>147</v>
      </c>
      <c r="C26" s="50"/>
      <c r="D26" s="56"/>
      <c r="E26" s="21"/>
      <c r="F26" s="50">
        <v>525</v>
      </c>
      <c r="G26" s="56">
        <v>1639</v>
      </c>
      <c r="H26" s="21"/>
      <c r="I26" s="19"/>
      <c r="J26" s="20">
        <f t="shared" si="0"/>
        <v>2164</v>
      </c>
      <c r="K26" s="62">
        <v>310</v>
      </c>
      <c r="L26" s="68">
        <v>2275</v>
      </c>
      <c r="M26" s="19"/>
      <c r="N26" s="20">
        <f t="shared" si="1"/>
        <v>2585</v>
      </c>
      <c r="O26" s="62">
        <v>1208</v>
      </c>
      <c r="P26" s="68">
        <v>1343</v>
      </c>
      <c r="Q26" s="50"/>
      <c r="R26" s="56"/>
      <c r="S26" s="21"/>
      <c r="T26" s="50"/>
      <c r="U26" s="56"/>
      <c r="V26" s="21"/>
      <c r="W26" s="20">
        <f t="shared" si="2"/>
        <v>2551</v>
      </c>
      <c r="X26" s="21">
        <f t="shared" si="3"/>
        <v>7300</v>
      </c>
    </row>
    <row r="27" spans="1:24" s="13" customFormat="1" ht="17.100000000000001" customHeight="1" x14ac:dyDescent="0.15">
      <c r="A27" s="12">
        <v>21</v>
      </c>
      <c r="B27" s="23" t="s">
        <v>148</v>
      </c>
      <c r="C27" s="50"/>
      <c r="D27" s="56"/>
      <c r="E27" s="21"/>
      <c r="F27" s="50">
        <v>1209</v>
      </c>
      <c r="G27" s="56">
        <v>2474</v>
      </c>
      <c r="H27" s="21">
        <v>1441</v>
      </c>
      <c r="I27" s="19">
        <v>1169</v>
      </c>
      <c r="J27" s="20">
        <f t="shared" si="0"/>
        <v>6293</v>
      </c>
      <c r="K27" s="62">
        <v>774</v>
      </c>
      <c r="L27" s="68">
        <v>1238</v>
      </c>
      <c r="M27" s="19">
        <v>1741</v>
      </c>
      <c r="N27" s="20">
        <f t="shared" si="1"/>
        <v>3753</v>
      </c>
      <c r="O27" s="62">
        <v>2227</v>
      </c>
      <c r="P27" s="68">
        <v>1948</v>
      </c>
      <c r="Q27" s="50">
        <v>379</v>
      </c>
      <c r="R27" s="56"/>
      <c r="S27" s="21"/>
      <c r="T27" s="50"/>
      <c r="U27" s="56"/>
      <c r="V27" s="21"/>
      <c r="W27" s="20">
        <f t="shared" si="2"/>
        <v>4554</v>
      </c>
      <c r="X27" s="21">
        <f t="shared" si="3"/>
        <v>14600</v>
      </c>
    </row>
    <row r="28" spans="1:24" s="13" customFormat="1" ht="17.100000000000001" customHeight="1" x14ac:dyDescent="0.15">
      <c r="A28" s="12">
        <v>22</v>
      </c>
      <c r="B28" s="18" t="s">
        <v>149</v>
      </c>
      <c r="C28" s="50"/>
      <c r="D28" s="56"/>
      <c r="E28" s="21"/>
      <c r="F28" s="50"/>
      <c r="G28" s="56">
        <v>135</v>
      </c>
      <c r="H28" s="21">
        <v>795</v>
      </c>
      <c r="I28" s="19">
        <v>637</v>
      </c>
      <c r="J28" s="20">
        <f t="shared" si="0"/>
        <v>1567</v>
      </c>
      <c r="K28" s="62">
        <v>477</v>
      </c>
      <c r="L28" s="68">
        <v>940</v>
      </c>
      <c r="M28" s="19">
        <v>964</v>
      </c>
      <c r="N28" s="20">
        <f>SUM(K28:M28)</f>
        <v>2381</v>
      </c>
      <c r="O28" s="62">
        <v>1006</v>
      </c>
      <c r="P28" s="68">
        <v>831</v>
      </c>
      <c r="Q28" s="50">
        <v>415</v>
      </c>
      <c r="R28" s="56"/>
      <c r="S28" s="21"/>
      <c r="T28" s="50"/>
      <c r="U28" s="56"/>
      <c r="V28" s="21"/>
      <c r="W28" s="20">
        <f t="shared" si="2"/>
        <v>2252</v>
      </c>
      <c r="X28" s="21">
        <f t="shared" si="3"/>
        <v>6200</v>
      </c>
    </row>
    <row r="29" spans="1:24" s="13" customFormat="1" ht="17.100000000000001" customHeight="1" x14ac:dyDescent="0.15">
      <c r="A29" s="12">
        <v>23</v>
      </c>
      <c r="B29" s="18" t="s">
        <v>150</v>
      </c>
      <c r="C29" s="50"/>
      <c r="D29" s="56">
        <v>43</v>
      </c>
      <c r="E29" s="21">
        <v>646</v>
      </c>
      <c r="F29" s="50">
        <v>3083</v>
      </c>
      <c r="G29" s="56">
        <v>2769</v>
      </c>
      <c r="H29" s="21">
        <v>4093</v>
      </c>
      <c r="I29" s="19">
        <v>3854</v>
      </c>
      <c r="J29" s="20">
        <f t="shared" si="0"/>
        <v>14488</v>
      </c>
      <c r="K29" s="62">
        <v>2350</v>
      </c>
      <c r="L29" s="68">
        <v>1636</v>
      </c>
      <c r="M29" s="19">
        <v>3466</v>
      </c>
      <c r="N29" s="20">
        <f t="shared" si="1"/>
        <v>7452</v>
      </c>
      <c r="O29" s="62">
        <v>1763</v>
      </c>
      <c r="P29" s="68"/>
      <c r="Q29" s="50"/>
      <c r="R29" s="56"/>
      <c r="S29" s="21"/>
      <c r="T29" s="50"/>
      <c r="U29" s="56"/>
      <c r="V29" s="21"/>
      <c r="W29" s="20">
        <f t="shared" si="2"/>
        <v>1763</v>
      </c>
      <c r="X29" s="21">
        <f t="shared" si="3"/>
        <v>23703</v>
      </c>
    </row>
    <row r="30" spans="1:24" s="13" customFormat="1" ht="17.100000000000001" customHeight="1" x14ac:dyDescent="0.15">
      <c r="A30" s="12">
        <v>24</v>
      </c>
      <c r="B30" s="18" t="s">
        <v>151</v>
      </c>
      <c r="C30" s="50"/>
      <c r="D30" s="56"/>
      <c r="E30" s="21"/>
      <c r="F30" s="50"/>
      <c r="G30" s="56"/>
      <c r="H30" s="21">
        <v>818</v>
      </c>
      <c r="I30" s="19">
        <v>446</v>
      </c>
      <c r="J30" s="20">
        <f t="shared" si="0"/>
        <v>1264</v>
      </c>
      <c r="K30" s="62">
        <v>967</v>
      </c>
      <c r="L30" s="68">
        <v>953</v>
      </c>
      <c r="M30" s="19">
        <v>1232</v>
      </c>
      <c r="N30" s="20">
        <f t="shared" si="1"/>
        <v>3152</v>
      </c>
      <c r="O30" s="62">
        <v>684</v>
      </c>
      <c r="P30" s="68"/>
      <c r="Q30" s="50"/>
      <c r="R30" s="56"/>
      <c r="S30" s="21"/>
      <c r="T30" s="50"/>
      <c r="U30" s="56"/>
      <c r="V30" s="21"/>
      <c r="W30" s="20">
        <f t="shared" si="2"/>
        <v>684</v>
      </c>
      <c r="X30" s="21">
        <f t="shared" si="3"/>
        <v>5100</v>
      </c>
    </row>
    <row r="31" spans="1:24" s="13" customFormat="1" ht="17.100000000000001" customHeight="1" x14ac:dyDescent="0.15">
      <c r="A31" s="12">
        <v>25</v>
      </c>
      <c r="B31" s="18" t="s">
        <v>41</v>
      </c>
      <c r="C31" s="50"/>
      <c r="D31" s="56"/>
      <c r="E31" s="21"/>
      <c r="F31" s="50"/>
      <c r="G31" s="56">
        <v>1052</v>
      </c>
      <c r="H31" s="21">
        <v>2456</v>
      </c>
      <c r="I31" s="19">
        <v>1516</v>
      </c>
      <c r="J31" s="20">
        <f t="shared" si="0"/>
        <v>5024</v>
      </c>
      <c r="K31" s="62">
        <v>873</v>
      </c>
      <c r="L31" s="68">
        <v>103</v>
      </c>
      <c r="M31" s="19"/>
      <c r="N31" s="20">
        <f t="shared" si="1"/>
        <v>976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6000</v>
      </c>
    </row>
    <row r="32" spans="1:24" s="13" customFormat="1" ht="17.100000000000001" customHeight="1" x14ac:dyDescent="0.15">
      <c r="A32" s="12">
        <v>26</v>
      </c>
      <c r="B32" s="18" t="s">
        <v>42</v>
      </c>
      <c r="C32" s="50"/>
      <c r="D32" s="56"/>
      <c r="E32" s="21"/>
      <c r="F32" s="50"/>
      <c r="G32" s="56">
        <v>854</v>
      </c>
      <c r="H32" s="21">
        <v>500</v>
      </c>
      <c r="I32" s="19">
        <v>905</v>
      </c>
      <c r="J32" s="20">
        <f t="shared" si="0"/>
        <v>2259</v>
      </c>
      <c r="K32" s="62">
        <v>700</v>
      </c>
      <c r="L32" s="68">
        <v>1046</v>
      </c>
      <c r="M32" s="19">
        <v>437</v>
      </c>
      <c r="N32" s="20">
        <f t="shared" si="1"/>
        <v>2183</v>
      </c>
      <c r="O32" s="62">
        <v>433</v>
      </c>
      <c r="P32" s="68">
        <v>325</v>
      </c>
      <c r="Q32" s="50"/>
      <c r="R32" s="56"/>
      <c r="S32" s="21"/>
      <c r="T32" s="50"/>
      <c r="U32" s="56"/>
      <c r="V32" s="21"/>
      <c r="W32" s="20">
        <f t="shared" si="2"/>
        <v>758</v>
      </c>
      <c r="X32" s="21">
        <f t="shared" si="3"/>
        <v>5200</v>
      </c>
    </row>
    <row r="33" spans="1:24" s="13" customFormat="1" ht="17.100000000000001" customHeight="1" x14ac:dyDescent="0.15">
      <c r="A33" s="12">
        <v>27</v>
      </c>
      <c r="B33" s="18" t="s">
        <v>43</v>
      </c>
      <c r="C33" s="50"/>
      <c r="D33" s="56"/>
      <c r="E33" s="21">
        <v>3</v>
      </c>
      <c r="F33" s="50">
        <v>39</v>
      </c>
      <c r="G33" s="56">
        <v>641</v>
      </c>
      <c r="H33" s="21">
        <v>634</v>
      </c>
      <c r="I33" s="19">
        <v>162</v>
      </c>
      <c r="J33" s="20">
        <f t="shared" si="0"/>
        <v>1479</v>
      </c>
      <c r="K33" s="62">
        <v>155</v>
      </c>
      <c r="L33" s="68">
        <v>929</v>
      </c>
      <c r="M33" s="19">
        <v>363</v>
      </c>
      <c r="N33" s="20">
        <f t="shared" si="1"/>
        <v>1447</v>
      </c>
      <c r="O33" s="62">
        <v>456</v>
      </c>
      <c r="P33" s="68">
        <v>357</v>
      </c>
      <c r="Q33" s="50">
        <v>261</v>
      </c>
      <c r="R33" s="56"/>
      <c r="S33" s="21"/>
      <c r="T33" s="50"/>
      <c r="U33" s="56"/>
      <c r="V33" s="21"/>
      <c r="W33" s="20">
        <f t="shared" si="2"/>
        <v>1074</v>
      </c>
      <c r="X33" s="21">
        <f t="shared" si="3"/>
        <v>4000</v>
      </c>
    </row>
    <row r="34" spans="1:24" s="13" customFormat="1" ht="17.100000000000001" customHeight="1" x14ac:dyDescent="0.15">
      <c r="A34" s="12">
        <v>28</v>
      </c>
      <c r="B34" s="18" t="s">
        <v>44</v>
      </c>
      <c r="C34" s="50"/>
      <c r="D34" s="56">
        <v>257</v>
      </c>
      <c r="E34" s="21">
        <v>458</v>
      </c>
      <c r="F34" s="50">
        <v>961</v>
      </c>
      <c r="G34" s="56">
        <v>1978</v>
      </c>
      <c r="H34" s="21">
        <v>1931</v>
      </c>
      <c r="I34" s="19">
        <v>1831</v>
      </c>
      <c r="J34" s="20">
        <f>SUM(C34:I34)</f>
        <v>7416</v>
      </c>
      <c r="K34" s="62">
        <v>1892</v>
      </c>
      <c r="L34" s="68">
        <v>2335</v>
      </c>
      <c r="M34" s="19">
        <v>4054</v>
      </c>
      <c r="N34" s="20">
        <f>SUM(K34:M34)</f>
        <v>8281</v>
      </c>
      <c r="O34" s="62">
        <v>2953</v>
      </c>
      <c r="P34" s="68">
        <v>2424</v>
      </c>
      <c r="Q34" s="50">
        <v>1125</v>
      </c>
      <c r="R34" s="56"/>
      <c r="S34" s="21"/>
      <c r="T34" s="50"/>
      <c r="U34" s="56"/>
      <c r="V34" s="21"/>
      <c r="W34" s="20">
        <f>SUM(O34:V34)</f>
        <v>6502</v>
      </c>
      <c r="X34" s="21">
        <f>+J34+N34+W34</f>
        <v>22199</v>
      </c>
    </row>
    <row r="35" spans="1:24" s="13" customFormat="1" ht="17.100000000000001" customHeight="1" x14ac:dyDescent="0.15">
      <c r="A35" s="12">
        <v>29</v>
      </c>
      <c r="B35" s="24" t="s">
        <v>45</v>
      </c>
      <c r="C35" s="51"/>
      <c r="D35" s="57"/>
      <c r="E35" s="27"/>
      <c r="F35" s="51">
        <v>480</v>
      </c>
      <c r="G35" s="57">
        <v>3180</v>
      </c>
      <c r="H35" s="27">
        <v>2280</v>
      </c>
      <c r="I35" s="25">
        <v>4498</v>
      </c>
      <c r="J35" s="26">
        <f>SUM(C35:I35)</f>
        <v>10438</v>
      </c>
      <c r="K35" s="63">
        <v>5372</v>
      </c>
      <c r="L35" s="69">
        <v>5970</v>
      </c>
      <c r="M35" s="25">
        <v>3730</v>
      </c>
      <c r="N35" s="26">
        <f>SUM(K35:M35)</f>
        <v>15072</v>
      </c>
      <c r="O35" s="63">
        <v>1260</v>
      </c>
      <c r="P35" s="69">
        <v>230</v>
      </c>
      <c r="Q35" s="51"/>
      <c r="R35" s="57"/>
      <c r="S35" s="27"/>
      <c r="T35" s="51"/>
      <c r="U35" s="57"/>
      <c r="V35" s="27"/>
      <c r="W35" s="26">
        <f>SUM(O35:V35)</f>
        <v>1490</v>
      </c>
      <c r="X35" s="27">
        <f>+J35+N35+W35</f>
        <v>27000</v>
      </c>
    </row>
    <row r="36" spans="1:24" s="13" customFormat="1" ht="17.100000000000001" customHeight="1" x14ac:dyDescent="0.15">
      <c r="A36" s="12">
        <v>30</v>
      </c>
      <c r="B36" s="24" t="s">
        <v>69</v>
      </c>
      <c r="C36" s="51"/>
      <c r="D36" s="57"/>
      <c r="E36" s="27"/>
      <c r="F36" s="51"/>
      <c r="G36" s="57">
        <v>1880</v>
      </c>
      <c r="H36" s="27">
        <v>2820</v>
      </c>
      <c r="I36" s="25"/>
      <c r="J36" s="26">
        <f>SUM(C36:I36)</f>
        <v>4700</v>
      </c>
      <c r="K36" s="63">
        <v>3133</v>
      </c>
      <c r="L36" s="69">
        <v>1167</v>
      </c>
      <c r="M36" s="25"/>
      <c r="N36" s="26">
        <f>SUM(K36:M36)</f>
        <v>4300</v>
      </c>
      <c r="O36" s="63"/>
      <c r="P36" s="69"/>
      <c r="Q36" s="51"/>
      <c r="R36" s="57"/>
      <c r="S36" s="27"/>
      <c r="T36" s="51"/>
      <c r="U36" s="57"/>
      <c r="V36" s="27"/>
      <c r="W36" s="26">
        <f>SUM(O36:V36)</f>
        <v>0</v>
      </c>
      <c r="X36" s="27">
        <f>+J36+N36+W36</f>
        <v>9000</v>
      </c>
    </row>
    <row r="37" spans="1:24" s="13" customFormat="1" ht="17.100000000000001" customHeight="1" x14ac:dyDescent="0.15">
      <c r="A37" s="12">
        <v>31</v>
      </c>
      <c r="B37" s="18" t="s">
        <v>76</v>
      </c>
      <c r="C37" s="50"/>
      <c r="D37" s="56"/>
      <c r="E37" s="21"/>
      <c r="F37" s="50"/>
      <c r="G37" s="56"/>
      <c r="H37" s="21"/>
      <c r="I37" s="19"/>
      <c r="J37" s="20">
        <f t="shared" si="0"/>
        <v>0</v>
      </c>
      <c r="K37" s="62"/>
      <c r="L37" s="68"/>
      <c r="M37" s="19"/>
      <c r="N37" s="20">
        <f t="shared" si="1"/>
        <v>0</v>
      </c>
      <c r="O37" s="62">
        <v>1000</v>
      </c>
      <c r="P37" s="68"/>
      <c r="Q37" s="50"/>
      <c r="R37" s="56"/>
      <c r="S37" s="21"/>
      <c r="T37" s="50"/>
      <c r="U37" s="56"/>
      <c r="V37" s="21"/>
      <c r="W37" s="20">
        <f t="shared" si="2"/>
        <v>1000</v>
      </c>
      <c r="X37" s="21">
        <f t="shared" si="3"/>
        <v>1000</v>
      </c>
    </row>
    <row r="38" spans="1:24" s="13" customFormat="1" ht="17.100000000000001" customHeight="1" x14ac:dyDescent="0.15">
      <c r="A38" s="12">
        <v>32</v>
      </c>
      <c r="B38" s="18" t="s">
        <v>73</v>
      </c>
      <c r="C38" s="50"/>
      <c r="D38" s="56"/>
      <c r="E38" s="21"/>
      <c r="F38" s="50"/>
      <c r="G38" s="56"/>
      <c r="H38" s="21"/>
      <c r="I38" s="19"/>
      <c r="J38" s="20">
        <f>SUM(C38:I38)</f>
        <v>0</v>
      </c>
      <c r="K38" s="62"/>
      <c r="L38" s="68"/>
      <c r="M38" s="19"/>
      <c r="N38" s="20">
        <f>SUM(K38:M38)</f>
        <v>0</v>
      </c>
      <c r="O38" s="62">
        <v>1000</v>
      </c>
      <c r="P38" s="68"/>
      <c r="Q38" s="50"/>
      <c r="R38" s="56"/>
      <c r="S38" s="21"/>
      <c r="T38" s="50"/>
      <c r="U38" s="56"/>
      <c r="V38" s="21"/>
      <c r="W38" s="20">
        <f>SUM(O38:V38)</f>
        <v>1000</v>
      </c>
      <c r="X38" s="21">
        <f>+J38+N38+W38</f>
        <v>1000</v>
      </c>
    </row>
    <row r="39" spans="1:24" s="13" customFormat="1" ht="17.100000000000001" customHeight="1" x14ac:dyDescent="0.15">
      <c r="A39" s="12">
        <v>33</v>
      </c>
      <c r="B39" s="97" t="s">
        <v>77</v>
      </c>
      <c r="C39" s="100"/>
      <c r="D39" s="101"/>
      <c r="E39" s="102"/>
      <c r="F39" s="100"/>
      <c r="G39" s="101"/>
      <c r="H39" s="102">
        <v>200</v>
      </c>
      <c r="I39" s="103">
        <v>800</v>
      </c>
      <c r="J39" s="104">
        <f>SUM(C39:I39)</f>
        <v>1000</v>
      </c>
      <c r="K39" s="105">
        <v>1200</v>
      </c>
      <c r="L39" s="106">
        <v>800</v>
      </c>
      <c r="M39" s="103"/>
      <c r="N39" s="104">
        <f>SUM(K39:M39)</f>
        <v>2000</v>
      </c>
      <c r="O39" s="105"/>
      <c r="P39" s="106"/>
      <c r="Q39" s="100"/>
      <c r="R39" s="101"/>
      <c r="S39" s="102"/>
      <c r="T39" s="100"/>
      <c r="U39" s="101"/>
      <c r="V39" s="102"/>
      <c r="W39" s="104">
        <f>SUM(O39:V39)</f>
        <v>0</v>
      </c>
      <c r="X39" s="102">
        <f>+J39+N39+W39</f>
        <v>3000</v>
      </c>
    </row>
    <row r="40" spans="1:24" s="22" customFormat="1" ht="17.100000000000001" customHeight="1" x14ac:dyDescent="0.15">
      <c r="A40" s="28"/>
      <c r="B40" s="29" t="s">
        <v>52</v>
      </c>
      <c r="C40" s="52">
        <f t="shared" ref="C40:I40" si="4">SUM(C7:C39)</f>
        <v>2</v>
      </c>
      <c r="D40" s="58">
        <f t="shared" si="4"/>
        <v>781</v>
      </c>
      <c r="E40" s="32">
        <f t="shared" si="4"/>
        <v>5971</v>
      </c>
      <c r="F40" s="52">
        <f t="shared" si="4"/>
        <v>24694</v>
      </c>
      <c r="G40" s="58">
        <f t="shared" si="4"/>
        <v>51391</v>
      </c>
      <c r="H40" s="32">
        <f t="shared" si="4"/>
        <v>47787</v>
      </c>
      <c r="I40" s="30">
        <f t="shared" si="4"/>
        <v>48060</v>
      </c>
      <c r="J40" s="31">
        <f t="shared" si="0"/>
        <v>178686</v>
      </c>
      <c r="K40" s="64">
        <f>SUM(K7:K39)</f>
        <v>48424</v>
      </c>
      <c r="L40" s="70">
        <f>SUM(L7:L39)</f>
        <v>66202</v>
      </c>
      <c r="M40" s="30">
        <f>SUM(M7:M39)</f>
        <v>69928</v>
      </c>
      <c r="N40" s="31">
        <f t="shared" si="1"/>
        <v>184554</v>
      </c>
      <c r="O40" s="64">
        <f t="shared" ref="O40:V40" si="5">SUM(O7:O39)</f>
        <v>38236</v>
      </c>
      <c r="P40" s="70">
        <f t="shared" si="5"/>
        <v>23669</v>
      </c>
      <c r="Q40" s="52">
        <f t="shared" si="5"/>
        <v>7757</v>
      </c>
      <c r="R40" s="58">
        <f t="shared" si="5"/>
        <v>4098</v>
      </c>
      <c r="S40" s="32">
        <f t="shared" si="5"/>
        <v>2481</v>
      </c>
      <c r="T40" s="52">
        <f t="shared" si="5"/>
        <v>986</v>
      </c>
      <c r="U40" s="58">
        <f t="shared" si="5"/>
        <v>0</v>
      </c>
      <c r="V40" s="32">
        <f t="shared" si="5"/>
        <v>0</v>
      </c>
      <c r="W40" s="31">
        <f t="shared" si="2"/>
        <v>77227</v>
      </c>
      <c r="X40" s="32">
        <f t="shared" si="3"/>
        <v>440467</v>
      </c>
    </row>
    <row r="41" spans="1:24" s="37" customFormat="1" ht="17.100000000000001" customHeight="1" thickBot="1" x14ac:dyDescent="0.2">
      <c r="A41" s="12"/>
      <c r="B41" s="33" t="s">
        <v>51</v>
      </c>
      <c r="C41" s="53"/>
      <c r="D41" s="59"/>
      <c r="E41" s="36"/>
      <c r="F41" s="53"/>
      <c r="G41" s="59"/>
      <c r="H41" s="36"/>
      <c r="I41" s="34"/>
      <c r="J41" s="35">
        <f>SUM(E41:I41)</f>
        <v>0</v>
      </c>
      <c r="K41" s="65"/>
      <c r="L41" s="71"/>
      <c r="M41" s="34"/>
      <c r="N41" s="35">
        <f t="shared" si="1"/>
        <v>0</v>
      </c>
      <c r="O41" s="65"/>
      <c r="P41" s="71"/>
      <c r="Q41" s="53"/>
      <c r="R41" s="59"/>
      <c r="S41" s="36"/>
      <c r="T41" s="53"/>
      <c r="U41" s="59"/>
      <c r="V41" s="36"/>
      <c r="W41" s="35">
        <f t="shared" si="2"/>
        <v>0</v>
      </c>
      <c r="X41" s="36">
        <f t="shared" si="3"/>
        <v>0</v>
      </c>
    </row>
    <row r="42" spans="1:24" s="22" customFormat="1" ht="17.100000000000001" customHeight="1" x14ac:dyDescent="0.15">
      <c r="A42" s="28"/>
      <c r="B42" s="38" t="s">
        <v>17</v>
      </c>
      <c r="C42" s="54">
        <f t="shared" ref="C42:X42" si="6">+C41+C40</f>
        <v>2</v>
      </c>
      <c r="D42" s="60">
        <f t="shared" si="6"/>
        <v>781</v>
      </c>
      <c r="E42" s="41">
        <f t="shared" si="6"/>
        <v>5971</v>
      </c>
      <c r="F42" s="54">
        <f t="shared" si="6"/>
        <v>24694</v>
      </c>
      <c r="G42" s="60">
        <f t="shared" si="6"/>
        <v>51391</v>
      </c>
      <c r="H42" s="41">
        <f t="shared" si="6"/>
        <v>47787</v>
      </c>
      <c r="I42" s="39">
        <f t="shared" si="6"/>
        <v>48060</v>
      </c>
      <c r="J42" s="40">
        <f t="shared" si="6"/>
        <v>178686</v>
      </c>
      <c r="K42" s="66">
        <f t="shared" si="6"/>
        <v>48424</v>
      </c>
      <c r="L42" s="72">
        <f t="shared" si="6"/>
        <v>66202</v>
      </c>
      <c r="M42" s="39">
        <f t="shared" si="6"/>
        <v>69928</v>
      </c>
      <c r="N42" s="40">
        <f t="shared" si="6"/>
        <v>184554</v>
      </c>
      <c r="O42" s="66">
        <f t="shared" si="6"/>
        <v>38236</v>
      </c>
      <c r="P42" s="72">
        <f t="shared" si="6"/>
        <v>23669</v>
      </c>
      <c r="Q42" s="54">
        <f t="shared" si="6"/>
        <v>7757</v>
      </c>
      <c r="R42" s="60">
        <f t="shared" si="6"/>
        <v>4098</v>
      </c>
      <c r="S42" s="41">
        <f t="shared" si="6"/>
        <v>2481</v>
      </c>
      <c r="T42" s="54">
        <f t="shared" si="6"/>
        <v>986</v>
      </c>
      <c r="U42" s="60">
        <f t="shared" si="6"/>
        <v>0</v>
      </c>
      <c r="V42" s="41">
        <f t="shared" si="6"/>
        <v>0</v>
      </c>
      <c r="W42" s="40">
        <f t="shared" si="6"/>
        <v>77227</v>
      </c>
      <c r="X42" s="41">
        <f t="shared" si="6"/>
        <v>440467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5118110236220474" right="0.19685039370078741" top="0.82677165354330717" bottom="0.27559055118110237" header="0.51181102362204722" footer="0.35433070866141736"/>
  <pageSetup paperSize="9" scale="80" orientation="landscape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X42"/>
  <sheetViews>
    <sheetView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Q13" sqref="Q13"/>
    </sheetView>
  </sheetViews>
  <sheetFormatPr defaultRowHeight="13.5" x14ac:dyDescent="0.15"/>
  <cols>
    <col min="1" max="1" width="5.25" customWidth="1"/>
    <col min="2" max="2" width="8.625" customWidth="1"/>
    <col min="3" max="3" width="5.625" customWidth="1"/>
    <col min="4" max="9" width="8.125" customWidth="1"/>
    <col min="10" max="10" width="8.625" customWidth="1"/>
    <col min="11" max="13" width="8.125" customWidth="1"/>
    <col min="14" max="14" width="8.625" customWidth="1"/>
    <col min="15" max="19" width="8.125" customWidth="1"/>
    <col min="20" max="22" width="4.75" customWidth="1"/>
    <col min="23" max="24" width="8.625" customWidth="1"/>
  </cols>
  <sheetData>
    <row r="1" spans="1:24" ht="17.25" x14ac:dyDescent="0.2">
      <c r="B1" s="9" t="s">
        <v>49</v>
      </c>
    </row>
    <row r="2" spans="1:24" ht="20.100000000000001" customHeight="1" x14ac:dyDescent="0.2">
      <c r="B2" s="577" t="s">
        <v>78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</row>
    <row r="3" spans="1:24" ht="17.100000000000001" customHeight="1" x14ac:dyDescent="0.15">
      <c r="A3" s="11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4" t="s">
        <v>1</v>
      </c>
      <c r="X3" s="544"/>
    </row>
    <row r="4" spans="1:24" s="13" customFormat="1" ht="17.100000000000001" customHeight="1" x14ac:dyDescent="0.15">
      <c r="A4" s="12"/>
      <c r="B4" s="556"/>
      <c r="C4" s="552" t="s">
        <v>12</v>
      </c>
      <c r="D4" s="552"/>
      <c r="E4" s="552"/>
      <c r="F4" s="552"/>
      <c r="G4" s="552"/>
      <c r="H4" s="552"/>
      <c r="I4" s="552"/>
      <c r="J4" s="553"/>
      <c r="K4" s="551" t="s">
        <v>11</v>
      </c>
      <c r="L4" s="552"/>
      <c r="M4" s="552"/>
      <c r="N4" s="553"/>
      <c r="O4" s="551" t="s">
        <v>16</v>
      </c>
      <c r="P4" s="552"/>
      <c r="Q4" s="552"/>
      <c r="R4" s="552"/>
      <c r="S4" s="552"/>
      <c r="T4" s="552"/>
      <c r="U4" s="552"/>
      <c r="V4" s="552"/>
      <c r="W4" s="553"/>
      <c r="X4" s="554" t="s">
        <v>17</v>
      </c>
    </row>
    <row r="5" spans="1:24" s="13" customFormat="1" ht="17.100000000000001" customHeight="1" x14ac:dyDescent="0.15">
      <c r="A5" s="12"/>
      <c r="B5" s="587"/>
      <c r="C5" s="556" t="s">
        <v>57</v>
      </c>
      <c r="D5" s="556"/>
      <c r="E5" s="556"/>
      <c r="F5" s="556" t="s">
        <v>56</v>
      </c>
      <c r="G5" s="556"/>
      <c r="H5" s="556"/>
      <c r="I5" s="47" t="s">
        <v>7</v>
      </c>
      <c r="J5" s="557" t="s">
        <v>46</v>
      </c>
      <c r="K5" s="558" t="s">
        <v>9</v>
      </c>
      <c r="L5" s="556"/>
      <c r="M5" s="47" t="s">
        <v>10</v>
      </c>
      <c r="N5" s="557" t="s">
        <v>47</v>
      </c>
      <c r="O5" s="558" t="s">
        <v>13</v>
      </c>
      <c r="P5" s="556"/>
      <c r="Q5" s="556" t="s">
        <v>58</v>
      </c>
      <c r="R5" s="556"/>
      <c r="S5" s="556"/>
      <c r="T5" s="556" t="s">
        <v>59</v>
      </c>
      <c r="U5" s="556"/>
      <c r="V5" s="556"/>
      <c r="W5" s="557" t="s">
        <v>48</v>
      </c>
      <c r="X5" s="554"/>
    </row>
    <row r="6" spans="1:24" s="13" customFormat="1" ht="17.100000000000001" customHeight="1" x14ac:dyDescent="0.15">
      <c r="A6" s="12"/>
      <c r="B6" s="588"/>
      <c r="C6" s="75" t="s">
        <v>2</v>
      </c>
      <c r="D6" s="76" t="s">
        <v>4</v>
      </c>
      <c r="E6" s="77" t="s">
        <v>5</v>
      </c>
      <c r="F6" s="75" t="s">
        <v>2</v>
      </c>
      <c r="G6" s="76" t="s">
        <v>4</v>
      </c>
      <c r="H6" s="77" t="s">
        <v>5</v>
      </c>
      <c r="I6" s="78" t="s">
        <v>2</v>
      </c>
      <c r="J6" s="557"/>
      <c r="K6" s="73" t="s">
        <v>4</v>
      </c>
      <c r="L6" s="74" t="s">
        <v>5</v>
      </c>
      <c r="M6" s="78" t="s">
        <v>2</v>
      </c>
      <c r="N6" s="557"/>
      <c r="O6" s="73" t="s">
        <v>4</v>
      </c>
      <c r="P6" s="74" t="s">
        <v>5</v>
      </c>
      <c r="Q6" s="75" t="s">
        <v>2</v>
      </c>
      <c r="R6" s="76" t="s">
        <v>4</v>
      </c>
      <c r="S6" s="77" t="s">
        <v>5</v>
      </c>
      <c r="T6" s="75" t="s">
        <v>2</v>
      </c>
      <c r="U6" s="76" t="s">
        <v>4</v>
      </c>
      <c r="V6" s="77" t="s">
        <v>5</v>
      </c>
      <c r="W6" s="557"/>
      <c r="X6" s="554"/>
    </row>
    <row r="7" spans="1:24" s="13" customFormat="1" ht="17.100000000000001" customHeight="1" x14ac:dyDescent="0.15">
      <c r="A7" s="12">
        <v>1</v>
      </c>
      <c r="B7" s="14" t="s">
        <v>18</v>
      </c>
      <c r="C7" s="49"/>
      <c r="D7" s="55"/>
      <c r="E7" s="17"/>
      <c r="F7" s="49">
        <v>4</v>
      </c>
      <c r="G7" s="55">
        <v>32</v>
      </c>
      <c r="H7" s="17">
        <v>432</v>
      </c>
      <c r="I7" s="15">
        <v>545</v>
      </c>
      <c r="J7" s="16">
        <f t="shared" ref="J7:J40" si="0">SUM(C7:I7)</f>
        <v>1013</v>
      </c>
      <c r="K7" s="61">
        <v>636</v>
      </c>
      <c r="L7" s="67">
        <v>301</v>
      </c>
      <c r="M7" s="15">
        <v>1250</v>
      </c>
      <c r="N7" s="16">
        <f t="shared" ref="N7:N41" si="1">SUM(K7:M7)</f>
        <v>2187</v>
      </c>
      <c r="O7" s="61"/>
      <c r="P7" s="67"/>
      <c r="Q7" s="49"/>
      <c r="R7" s="55"/>
      <c r="S7" s="17"/>
      <c r="T7" s="49"/>
      <c r="U7" s="55"/>
      <c r="V7" s="17"/>
      <c r="W7" s="16">
        <f t="shared" ref="W7:W41" si="2">SUM(O7:V7)</f>
        <v>0</v>
      </c>
      <c r="X7" s="17">
        <f t="shared" ref="X7:X41" si="3">+J7+N7+W7</f>
        <v>3200</v>
      </c>
    </row>
    <row r="8" spans="1:24" s="13" customFormat="1" ht="17.100000000000001" customHeight="1" x14ac:dyDescent="0.15">
      <c r="A8" s="12">
        <v>2</v>
      </c>
      <c r="B8" s="18" t="s">
        <v>19</v>
      </c>
      <c r="C8" s="50"/>
      <c r="D8" s="56">
        <v>880</v>
      </c>
      <c r="E8" s="21">
        <v>114</v>
      </c>
      <c r="F8" s="50">
        <v>438</v>
      </c>
      <c r="G8" s="56">
        <v>715</v>
      </c>
      <c r="H8" s="21">
        <v>1263</v>
      </c>
      <c r="I8" s="19">
        <v>1791</v>
      </c>
      <c r="J8" s="20">
        <f t="shared" si="0"/>
        <v>5201</v>
      </c>
      <c r="K8" s="62">
        <v>1593</v>
      </c>
      <c r="L8" s="68">
        <v>774</v>
      </c>
      <c r="M8" s="19">
        <v>432</v>
      </c>
      <c r="N8" s="20">
        <f t="shared" si="1"/>
        <v>2799</v>
      </c>
      <c r="O8" s="62"/>
      <c r="P8" s="68"/>
      <c r="Q8" s="50"/>
      <c r="R8" s="56"/>
      <c r="S8" s="21"/>
      <c r="T8" s="50"/>
      <c r="U8" s="56"/>
      <c r="V8" s="21"/>
      <c r="W8" s="20">
        <f t="shared" si="2"/>
        <v>0</v>
      </c>
      <c r="X8" s="21">
        <f t="shared" si="3"/>
        <v>8000</v>
      </c>
    </row>
    <row r="9" spans="1:24" s="13" customFormat="1" ht="17.100000000000001" customHeight="1" x14ac:dyDescent="0.15">
      <c r="A9" s="12">
        <v>3</v>
      </c>
      <c r="B9" s="18" t="s">
        <v>20</v>
      </c>
      <c r="C9" s="50"/>
      <c r="D9" s="56"/>
      <c r="E9" s="21"/>
      <c r="F9" s="50"/>
      <c r="G9" s="56"/>
      <c r="H9" s="21"/>
      <c r="I9" s="19"/>
      <c r="J9" s="20">
        <f t="shared" si="0"/>
        <v>0</v>
      </c>
      <c r="K9" s="62">
        <v>1567</v>
      </c>
      <c r="L9" s="68">
        <v>1633</v>
      </c>
      <c r="M9" s="19"/>
      <c r="N9" s="20">
        <f t="shared" si="1"/>
        <v>3200</v>
      </c>
      <c r="O9" s="62"/>
      <c r="P9" s="68"/>
      <c r="Q9" s="50"/>
      <c r="R9" s="56"/>
      <c r="S9" s="21"/>
      <c r="T9" s="50"/>
      <c r="U9" s="56"/>
      <c r="V9" s="21"/>
      <c r="W9" s="20">
        <f t="shared" si="2"/>
        <v>0</v>
      </c>
      <c r="X9" s="21">
        <f t="shared" si="3"/>
        <v>3200</v>
      </c>
    </row>
    <row r="10" spans="1:24" s="13" customFormat="1" ht="17.100000000000001" customHeight="1" x14ac:dyDescent="0.15">
      <c r="A10" s="12">
        <v>4</v>
      </c>
      <c r="B10" s="18" t="s">
        <v>21</v>
      </c>
      <c r="C10" s="50"/>
      <c r="D10" s="56">
        <v>490</v>
      </c>
      <c r="E10" s="21">
        <v>1498</v>
      </c>
      <c r="F10" s="50">
        <v>2580</v>
      </c>
      <c r="G10" s="56">
        <v>2931</v>
      </c>
      <c r="H10" s="21">
        <v>2327</v>
      </c>
      <c r="I10" s="19">
        <v>804</v>
      </c>
      <c r="J10" s="20">
        <f t="shared" si="0"/>
        <v>10630</v>
      </c>
      <c r="K10" s="62">
        <v>3260</v>
      </c>
      <c r="L10" s="68">
        <v>2096</v>
      </c>
      <c r="M10" s="19">
        <v>3858</v>
      </c>
      <c r="N10" s="20">
        <f>SUM(K10:M10)</f>
        <v>9214</v>
      </c>
      <c r="O10" s="62">
        <v>846</v>
      </c>
      <c r="P10" s="68">
        <v>10</v>
      </c>
      <c r="Q10" s="50"/>
      <c r="R10" s="56"/>
      <c r="S10" s="21"/>
      <c r="T10" s="50"/>
      <c r="U10" s="56"/>
      <c r="V10" s="21"/>
      <c r="W10" s="20">
        <f t="shared" si="2"/>
        <v>856</v>
      </c>
      <c r="X10" s="21">
        <f t="shared" si="3"/>
        <v>20700</v>
      </c>
    </row>
    <row r="11" spans="1:24" s="13" customFormat="1" ht="17.100000000000001" customHeight="1" x14ac:dyDescent="0.15">
      <c r="A11" s="12">
        <v>5</v>
      </c>
      <c r="B11" s="18" t="s">
        <v>65</v>
      </c>
      <c r="C11" s="50"/>
      <c r="D11" s="56"/>
      <c r="E11" s="21"/>
      <c r="F11" s="50"/>
      <c r="G11" s="56"/>
      <c r="H11" s="21">
        <v>459</v>
      </c>
      <c r="I11" s="19">
        <v>2141</v>
      </c>
      <c r="J11" s="20">
        <f t="shared" si="0"/>
        <v>2600</v>
      </c>
      <c r="K11" s="62">
        <v>400</v>
      </c>
      <c r="L11" s="68">
        <v>2400</v>
      </c>
      <c r="M11" s="19">
        <v>2200</v>
      </c>
      <c r="N11" s="20">
        <f t="shared" si="1"/>
        <v>5000</v>
      </c>
      <c r="O11" s="62"/>
      <c r="P11" s="68"/>
      <c r="Q11" s="50"/>
      <c r="R11" s="56"/>
      <c r="S11" s="21"/>
      <c r="T11" s="50"/>
      <c r="U11" s="56"/>
      <c r="V11" s="21"/>
      <c r="W11" s="20">
        <f t="shared" si="2"/>
        <v>0</v>
      </c>
      <c r="X11" s="21">
        <f t="shared" si="3"/>
        <v>7600</v>
      </c>
    </row>
    <row r="12" spans="1:24" s="13" customFormat="1" ht="17.100000000000001" customHeight="1" x14ac:dyDescent="0.15">
      <c r="A12" s="12">
        <v>6</v>
      </c>
      <c r="B12" s="18" t="s">
        <v>22</v>
      </c>
      <c r="C12" s="50"/>
      <c r="D12" s="56">
        <v>1425</v>
      </c>
      <c r="E12" s="21"/>
      <c r="F12" s="50">
        <v>4</v>
      </c>
      <c r="G12" s="56">
        <v>1340</v>
      </c>
      <c r="H12" s="21">
        <v>2603</v>
      </c>
      <c r="I12" s="19">
        <v>74</v>
      </c>
      <c r="J12" s="20">
        <f t="shared" si="0"/>
        <v>5446</v>
      </c>
      <c r="K12" s="62">
        <v>3256</v>
      </c>
      <c r="L12" s="68">
        <v>3567</v>
      </c>
      <c r="M12" s="19">
        <v>3306</v>
      </c>
      <c r="N12" s="20">
        <f t="shared" si="1"/>
        <v>10129</v>
      </c>
      <c r="O12" s="62">
        <v>3186</v>
      </c>
      <c r="P12" s="68">
        <v>454</v>
      </c>
      <c r="Q12" s="50">
        <v>85</v>
      </c>
      <c r="R12" s="56"/>
      <c r="S12" s="21"/>
      <c r="T12" s="50"/>
      <c r="U12" s="56"/>
      <c r="V12" s="21"/>
      <c r="W12" s="20">
        <f t="shared" si="2"/>
        <v>3725</v>
      </c>
      <c r="X12" s="21">
        <f t="shared" si="3"/>
        <v>19300</v>
      </c>
    </row>
    <row r="13" spans="1:24" s="13" customFormat="1" ht="17.100000000000001" customHeight="1" x14ac:dyDescent="0.15">
      <c r="A13" s="12">
        <v>7</v>
      </c>
      <c r="B13" s="18" t="s">
        <v>23</v>
      </c>
      <c r="C13" s="50">
        <v>91</v>
      </c>
      <c r="D13" s="56">
        <v>1140</v>
      </c>
      <c r="E13" s="21">
        <v>4130</v>
      </c>
      <c r="F13" s="50">
        <v>2960</v>
      </c>
      <c r="G13" s="56">
        <v>2723</v>
      </c>
      <c r="H13" s="21">
        <v>2723</v>
      </c>
      <c r="I13" s="19">
        <v>3170</v>
      </c>
      <c r="J13" s="20">
        <f t="shared" si="0"/>
        <v>16937</v>
      </c>
      <c r="K13" s="62">
        <v>2119</v>
      </c>
      <c r="L13" s="68">
        <v>2000</v>
      </c>
      <c r="M13" s="19">
        <v>1831</v>
      </c>
      <c r="N13" s="20">
        <f t="shared" si="1"/>
        <v>5950</v>
      </c>
      <c r="O13" s="62">
        <v>1592</v>
      </c>
      <c r="P13" s="68">
        <v>386</v>
      </c>
      <c r="Q13" s="50">
        <v>635</v>
      </c>
      <c r="R13" s="56"/>
      <c r="S13" s="21"/>
      <c r="T13" s="50"/>
      <c r="U13" s="56"/>
      <c r="V13" s="21"/>
      <c r="W13" s="20">
        <f t="shared" si="2"/>
        <v>2613</v>
      </c>
      <c r="X13" s="21">
        <f t="shared" si="3"/>
        <v>25500</v>
      </c>
    </row>
    <row r="14" spans="1:24" s="13" customFormat="1" ht="17.100000000000001" customHeight="1" x14ac:dyDescent="0.15">
      <c r="A14" s="12">
        <v>8</v>
      </c>
      <c r="B14" s="18" t="s">
        <v>24</v>
      </c>
      <c r="C14" s="50"/>
      <c r="D14" s="56"/>
      <c r="E14" s="21"/>
      <c r="F14" s="50"/>
      <c r="G14" s="56">
        <v>936</v>
      </c>
      <c r="H14" s="21">
        <v>2015</v>
      </c>
      <c r="I14" s="19">
        <v>2120</v>
      </c>
      <c r="J14" s="20">
        <f t="shared" si="0"/>
        <v>5071</v>
      </c>
      <c r="K14" s="62">
        <v>768</v>
      </c>
      <c r="L14" s="68">
        <v>1704</v>
      </c>
      <c r="M14" s="19">
        <v>2539</v>
      </c>
      <c r="N14" s="20">
        <f t="shared" si="1"/>
        <v>5011</v>
      </c>
      <c r="O14" s="62">
        <v>256</v>
      </c>
      <c r="P14" s="68">
        <v>375</v>
      </c>
      <c r="Q14" s="50">
        <v>1040</v>
      </c>
      <c r="R14" s="56">
        <v>1247</v>
      </c>
      <c r="S14" s="21"/>
      <c r="T14" s="50"/>
      <c r="U14" s="56"/>
      <c r="V14" s="21"/>
      <c r="W14" s="20">
        <f t="shared" si="2"/>
        <v>2918</v>
      </c>
      <c r="X14" s="21">
        <f t="shared" si="3"/>
        <v>13000</v>
      </c>
    </row>
    <row r="15" spans="1:24" s="13" customFormat="1" ht="17.100000000000001" customHeight="1" x14ac:dyDescent="0.15">
      <c r="A15" s="12">
        <v>9</v>
      </c>
      <c r="B15" s="18" t="s">
        <v>25</v>
      </c>
      <c r="C15" s="50"/>
      <c r="D15" s="56"/>
      <c r="E15" s="21"/>
      <c r="F15" s="50"/>
      <c r="G15" s="56"/>
      <c r="H15" s="21">
        <v>970</v>
      </c>
      <c r="I15" s="19">
        <v>1552</v>
      </c>
      <c r="J15" s="20">
        <f t="shared" si="0"/>
        <v>2522</v>
      </c>
      <c r="K15" s="62">
        <v>1737</v>
      </c>
      <c r="L15" s="68">
        <v>2154</v>
      </c>
      <c r="M15" s="19">
        <v>1232</v>
      </c>
      <c r="N15" s="20">
        <f t="shared" si="1"/>
        <v>5123</v>
      </c>
      <c r="O15" s="62">
        <v>1200</v>
      </c>
      <c r="P15" s="68">
        <v>540</v>
      </c>
      <c r="Q15" s="50">
        <v>115</v>
      </c>
      <c r="R15" s="56"/>
      <c r="S15" s="21"/>
      <c r="T15" s="50"/>
      <c r="U15" s="56"/>
      <c r="V15" s="21"/>
      <c r="W15" s="20">
        <f t="shared" si="2"/>
        <v>1855</v>
      </c>
      <c r="X15" s="21">
        <f t="shared" si="3"/>
        <v>9500</v>
      </c>
    </row>
    <row r="16" spans="1:24" s="13" customFormat="1" ht="17.100000000000001" customHeight="1" x14ac:dyDescent="0.15">
      <c r="A16" s="12">
        <v>10</v>
      </c>
      <c r="B16" s="18" t="s">
        <v>26</v>
      </c>
      <c r="C16" s="50"/>
      <c r="D16" s="56">
        <v>1010</v>
      </c>
      <c r="E16" s="21">
        <v>129</v>
      </c>
      <c r="F16" s="50">
        <v>605</v>
      </c>
      <c r="G16" s="56">
        <v>1360</v>
      </c>
      <c r="H16" s="21">
        <v>1651</v>
      </c>
      <c r="I16" s="19">
        <v>2715</v>
      </c>
      <c r="J16" s="20">
        <f t="shared" si="0"/>
        <v>7470</v>
      </c>
      <c r="K16" s="62">
        <v>3574</v>
      </c>
      <c r="L16" s="68">
        <v>3250</v>
      </c>
      <c r="M16" s="19">
        <v>3243</v>
      </c>
      <c r="N16" s="20">
        <f t="shared" si="1"/>
        <v>10067</v>
      </c>
      <c r="O16" s="62">
        <v>3531</v>
      </c>
      <c r="P16" s="68">
        <v>2830</v>
      </c>
      <c r="Q16" s="50">
        <v>602</v>
      </c>
      <c r="R16" s="56"/>
      <c r="S16" s="21"/>
      <c r="T16" s="50"/>
      <c r="U16" s="56"/>
      <c r="V16" s="21"/>
      <c r="W16" s="20">
        <f t="shared" si="2"/>
        <v>6963</v>
      </c>
      <c r="X16" s="21">
        <f t="shared" si="3"/>
        <v>24500</v>
      </c>
    </row>
    <row r="17" spans="1:24" s="13" customFormat="1" ht="17.100000000000001" customHeight="1" x14ac:dyDescent="0.15">
      <c r="A17" s="12">
        <v>11</v>
      </c>
      <c r="B17" s="18" t="s">
        <v>27</v>
      </c>
      <c r="C17" s="50"/>
      <c r="D17" s="56"/>
      <c r="E17" s="21">
        <v>20</v>
      </c>
      <c r="F17" s="50">
        <v>233</v>
      </c>
      <c r="G17" s="56">
        <v>327</v>
      </c>
      <c r="H17" s="21">
        <v>2166</v>
      </c>
      <c r="I17" s="19">
        <v>1708</v>
      </c>
      <c r="J17" s="20">
        <f t="shared" si="0"/>
        <v>4454</v>
      </c>
      <c r="K17" s="62">
        <v>2297</v>
      </c>
      <c r="L17" s="68">
        <v>3467</v>
      </c>
      <c r="M17" s="19">
        <v>3877</v>
      </c>
      <c r="N17" s="20">
        <f t="shared" si="1"/>
        <v>9641</v>
      </c>
      <c r="O17" s="62">
        <v>2585</v>
      </c>
      <c r="P17" s="68">
        <v>1320</v>
      </c>
      <c r="Q17" s="50"/>
      <c r="R17" s="56"/>
      <c r="S17" s="21"/>
      <c r="T17" s="50"/>
      <c r="U17" s="56"/>
      <c r="V17" s="21"/>
      <c r="W17" s="20">
        <f t="shared" si="2"/>
        <v>3905</v>
      </c>
      <c r="X17" s="21">
        <f t="shared" si="3"/>
        <v>18000</v>
      </c>
    </row>
    <row r="18" spans="1:24" s="13" customFormat="1" ht="17.100000000000001" customHeight="1" x14ac:dyDescent="0.15">
      <c r="A18" s="12">
        <v>12</v>
      </c>
      <c r="B18" s="18" t="s">
        <v>28</v>
      </c>
      <c r="C18" s="50"/>
      <c r="D18" s="56">
        <v>43</v>
      </c>
      <c r="E18" s="21">
        <v>440</v>
      </c>
      <c r="F18" s="50">
        <v>706</v>
      </c>
      <c r="G18" s="56">
        <v>2644</v>
      </c>
      <c r="H18" s="21">
        <v>3075</v>
      </c>
      <c r="I18" s="19">
        <v>3199</v>
      </c>
      <c r="J18" s="20">
        <f t="shared" si="0"/>
        <v>10107</v>
      </c>
      <c r="K18" s="62">
        <v>5980</v>
      </c>
      <c r="L18" s="68">
        <v>3200</v>
      </c>
      <c r="M18" s="19">
        <v>2175</v>
      </c>
      <c r="N18" s="20">
        <f t="shared" si="1"/>
        <v>11355</v>
      </c>
      <c r="O18" s="62">
        <v>1688</v>
      </c>
      <c r="P18" s="68">
        <v>850</v>
      </c>
      <c r="Q18" s="50"/>
      <c r="R18" s="56"/>
      <c r="S18" s="21"/>
      <c r="T18" s="50"/>
      <c r="U18" s="56"/>
      <c r="V18" s="21"/>
      <c r="W18" s="20">
        <f t="shared" si="2"/>
        <v>2538</v>
      </c>
      <c r="X18" s="21">
        <f t="shared" si="3"/>
        <v>24000</v>
      </c>
    </row>
    <row r="19" spans="1:24" s="22" customFormat="1" ht="17.100000000000001" customHeight="1" x14ac:dyDescent="0.15">
      <c r="A19" s="12">
        <v>13</v>
      </c>
      <c r="B19" s="18" t="s">
        <v>29</v>
      </c>
      <c r="C19" s="50"/>
      <c r="D19" s="56">
        <v>32</v>
      </c>
      <c r="E19" s="21">
        <v>133</v>
      </c>
      <c r="F19" s="50">
        <v>889</v>
      </c>
      <c r="G19" s="56">
        <v>916</v>
      </c>
      <c r="H19" s="21">
        <v>571</v>
      </c>
      <c r="I19" s="19">
        <v>2115</v>
      </c>
      <c r="J19" s="20">
        <f t="shared" si="0"/>
        <v>4656</v>
      </c>
      <c r="K19" s="62">
        <v>2145</v>
      </c>
      <c r="L19" s="68">
        <v>2176</v>
      </c>
      <c r="M19" s="19">
        <v>1990</v>
      </c>
      <c r="N19" s="20">
        <f t="shared" si="1"/>
        <v>6311</v>
      </c>
      <c r="O19" s="62">
        <v>1997</v>
      </c>
      <c r="P19" s="68">
        <v>1036</v>
      </c>
      <c r="Q19" s="50"/>
      <c r="R19" s="56"/>
      <c r="S19" s="21"/>
      <c r="T19" s="50"/>
      <c r="U19" s="56"/>
      <c r="V19" s="21"/>
      <c r="W19" s="20">
        <f t="shared" si="2"/>
        <v>3033</v>
      </c>
      <c r="X19" s="21">
        <f t="shared" si="3"/>
        <v>14000</v>
      </c>
    </row>
    <row r="20" spans="1:24" s="13" customFormat="1" ht="17.100000000000001" customHeight="1" x14ac:dyDescent="0.15">
      <c r="A20" s="12">
        <v>14</v>
      </c>
      <c r="B20" s="23" t="s">
        <v>30</v>
      </c>
      <c r="C20" s="50"/>
      <c r="D20" s="56"/>
      <c r="E20" s="21">
        <v>1332</v>
      </c>
      <c r="F20" s="50">
        <v>3407</v>
      </c>
      <c r="G20" s="56">
        <v>3216</v>
      </c>
      <c r="H20" s="21">
        <v>4619</v>
      </c>
      <c r="I20" s="19">
        <v>3914</v>
      </c>
      <c r="J20" s="20">
        <f t="shared" si="0"/>
        <v>16488</v>
      </c>
      <c r="K20" s="62">
        <v>5185</v>
      </c>
      <c r="L20" s="68">
        <v>4855</v>
      </c>
      <c r="M20" s="19">
        <v>4971</v>
      </c>
      <c r="N20" s="20">
        <f t="shared" si="1"/>
        <v>15011</v>
      </c>
      <c r="O20" s="62">
        <v>4911</v>
      </c>
      <c r="P20" s="68">
        <v>4081</v>
      </c>
      <c r="Q20" s="50">
        <v>4145</v>
      </c>
      <c r="R20" s="56">
        <v>3045</v>
      </c>
      <c r="S20" s="21">
        <v>2741</v>
      </c>
      <c r="T20" s="50">
        <v>843</v>
      </c>
      <c r="U20" s="56"/>
      <c r="V20" s="21"/>
      <c r="W20" s="20">
        <f t="shared" si="2"/>
        <v>19766</v>
      </c>
      <c r="X20" s="21">
        <f t="shared" si="3"/>
        <v>51265</v>
      </c>
    </row>
    <row r="21" spans="1:24" s="13" customFormat="1" ht="17.100000000000001" customHeight="1" x14ac:dyDescent="0.15">
      <c r="A21" s="12">
        <v>15</v>
      </c>
      <c r="B21" s="18" t="s">
        <v>31</v>
      </c>
      <c r="C21" s="50"/>
      <c r="D21" s="56">
        <v>1437</v>
      </c>
      <c r="E21" s="21">
        <v>614</v>
      </c>
      <c r="F21" s="50">
        <v>527</v>
      </c>
      <c r="G21" s="56">
        <v>467</v>
      </c>
      <c r="H21" s="21">
        <v>1695</v>
      </c>
      <c r="I21" s="19">
        <v>3485</v>
      </c>
      <c r="J21" s="20">
        <f t="shared" si="0"/>
        <v>8225</v>
      </c>
      <c r="K21" s="62">
        <v>2783</v>
      </c>
      <c r="L21" s="68">
        <v>3742</v>
      </c>
      <c r="M21" s="19">
        <v>2053</v>
      </c>
      <c r="N21" s="20">
        <f t="shared" si="1"/>
        <v>8578</v>
      </c>
      <c r="O21" s="62">
        <v>1026</v>
      </c>
      <c r="P21" s="68">
        <v>171</v>
      </c>
      <c r="Q21" s="50"/>
      <c r="R21" s="56"/>
      <c r="S21" s="21"/>
      <c r="T21" s="50"/>
      <c r="U21" s="56"/>
      <c r="V21" s="21"/>
      <c r="W21" s="20">
        <f t="shared" si="2"/>
        <v>1197</v>
      </c>
      <c r="X21" s="21">
        <f t="shared" si="3"/>
        <v>18000</v>
      </c>
    </row>
    <row r="22" spans="1:24" s="13" customFormat="1" ht="17.100000000000001" customHeight="1" x14ac:dyDescent="0.15">
      <c r="A22" s="12">
        <v>16</v>
      </c>
      <c r="B22" s="18" t="s">
        <v>32</v>
      </c>
      <c r="C22" s="50"/>
      <c r="D22" s="56"/>
      <c r="E22" s="21"/>
      <c r="F22" s="50">
        <v>1110</v>
      </c>
      <c r="G22" s="56">
        <v>422</v>
      </c>
      <c r="H22" s="21">
        <v>151</v>
      </c>
      <c r="I22" s="19">
        <v>146</v>
      </c>
      <c r="J22" s="20">
        <f t="shared" si="0"/>
        <v>1829</v>
      </c>
      <c r="K22" s="62">
        <v>212</v>
      </c>
      <c r="L22" s="68">
        <v>136</v>
      </c>
      <c r="M22" s="19">
        <v>323</v>
      </c>
      <c r="N22" s="20">
        <f t="shared" si="1"/>
        <v>671</v>
      </c>
      <c r="O22" s="62">
        <v>300</v>
      </c>
      <c r="P22" s="68"/>
      <c r="Q22" s="50"/>
      <c r="R22" s="56"/>
      <c r="S22" s="21"/>
      <c r="T22" s="50"/>
      <c r="U22" s="56"/>
      <c r="V22" s="21"/>
      <c r="W22" s="20">
        <f t="shared" si="2"/>
        <v>300</v>
      </c>
      <c r="X22" s="21">
        <f t="shared" si="3"/>
        <v>2800</v>
      </c>
    </row>
    <row r="23" spans="1:24" s="13" customFormat="1" ht="17.100000000000001" customHeight="1" x14ac:dyDescent="0.15">
      <c r="A23" s="12">
        <v>17</v>
      </c>
      <c r="B23" s="18" t="s">
        <v>33</v>
      </c>
      <c r="C23" s="50"/>
      <c r="D23" s="56"/>
      <c r="E23" s="21"/>
      <c r="F23" s="50">
        <v>530</v>
      </c>
      <c r="G23" s="56">
        <v>538</v>
      </c>
      <c r="H23" s="21">
        <v>437</v>
      </c>
      <c r="I23" s="19"/>
      <c r="J23" s="20">
        <f t="shared" si="0"/>
        <v>1505</v>
      </c>
      <c r="K23" s="62"/>
      <c r="L23" s="68">
        <v>410</v>
      </c>
      <c r="M23" s="19">
        <v>461</v>
      </c>
      <c r="N23" s="20">
        <f t="shared" si="1"/>
        <v>871</v>
      </c>
      <c r="O23" s="62">
        <v>257</v>
      </c>
      <c r="P23" s="68">
        <v>267</v>
      </c>
      <c r="Q23" s="50"/>
      <c r="R23" s="56"/>
      <c r="S23" s="21"/>
      <c r="T23" s="50"/>
      <c r="U23" s="56"/>
      <c r="V23" s="21"/>
      <c r="W23" s="20">
        <f t="shared" si="2"/>
        <v>524</v>
      </c>
      <c r="X23" s="21">
        <f t="shared" si="3"/>
        <v>2900</v>
      </c>
    </row>
    <row r="24" spans="1:24" s="13" customFormat="1" ht="17.100000000000001" customHeight="1" x14ac:dyDescent="0.15">
      <c r="A24" s="12">
        <v>18</v>
      </c>
      <c r="B24" s="18" t="s">
        <v>34</v>
      </c>
      <c r="C24" s="50"/>
      <c r="D24" s="56"/>
      <c r="E24" s="21">
        <v>634</v>
      </c>
      <c r="F24" s="50">
        <v>1443</v>
      </c>
      <c r="G24" s="56">
        <v>1073</v>
      </c>
      <c r="H24" s="21">
        <v>2158</v>
      </c>
      <c r="I24" s="19">
        <v>3214</v>
      </c>
      <c r="J24" s="20">
        <f t="shared" si="0"/>
        <v>8522</v>
      </c>
      <c r="K24" s="62">
        <v>3258</v>
      </c>
      <c r="L24" s="68">
        <v>2874</v>
      </c>
      <c r="M24" s="19">
        <v>1211</v>
      </c>
      <c r="N24" s="20">
        <f t="shared" si="1"/>
        <v>7343</v>
      </c>
      <c r="O24" s="62">
        <v>235</v>
      </c>
      <c r="P24" s="68"/>
      <c r="Q24" s="50"/>
      <c r="R24" s="56"/>
      <c r="S24" s="21"/>
      <c r="T24" s="50"/>
      <c r="U24" s="56"/>
      <c r="V24" s="21"/>
      <c r="W24" s="20">
        <f t="shared" si="2"/>
        <v>235</v>
      </c>
      <c r="X24" s="21">
        <f t="shared" si="3"/>
        <v>16100</v>
      </c>
    </row>
    <row r="25" spans="1:24" s="13" customFormat="1" ht="17.100000000000001" customHeight="1" x14ac:dyDescent="0.15">
      <c r="A25" s="12">
        <v>19</v>
      </c>
      <c r="B25" s="18" t="s">
        <v>35</v>
      </c>
      <c r="C25" s="50"/>
      <c r="D25" s="56">
        <v>980</v>
      </c>
      <c r="E25" s="21">
        <v>830</v>
      </c>
      <c r="F25" s="50">
        <v>1302</v>
      </c>
      <c r="G25" s="56">
        <v>1421</v>
      </c>
      <c r="H25" s="21">
        <v>2460</v>
      </c>
      <c r="I25" s="19">
        <v>659</v>
      </c>
      <c r="J25" s="20">
        <f t="shared" si="0"/>
        <v>7652</v>
      </c>
      <c r="K25" s="62">
        <v>1073</v>
      </c>
      <c r="L25" s="68">
        <v>6274</v>
      </c>
      <c r="M25" s="19">
        <v>6398</v>
      </c>
      <c r="N25" s="20">
        <f t="shared" si="1"/>
        <v>13745</v>
      </c>
      <c r="O25" s="62">
        <v>2945</v>
      </c>
      <c r="P25" s="68">
        <v>1364</v>
      </c>
      <c r="Q25" s="50"/>
      <c r="R25" s="56"/>
      <c r="S25" s="21"/>
      <c r="T25" s="50"/>
      <c r="U25" s="56"/>
      <c r="V25" s="21"/>
      <c r="W25" s="20">
        <f t="shared" si="2"/>
        <v>4309</v>
      </c>
      <c r="X25" s="21">
        <f t="shared" si="3"/>
        <v>25706</v>
      </c>
    </row>
    <row r="26" spans="1:24" s="13" customFormat="1" ht="17.100000000000001" customHeight="1" x14ac:dyDescent="0.15">
      <c r="A26" s="12">
        <v>20</v>
      </c>
      <c r="B26" s="18" t="s">
        <v>36</v>
      </c>
      <c r="C26" s="50"/>
      <c r="D26" s="56">
        <v>980</v>
      </c>
      <c r="E26" s="21"/>
      <c r="F26" s="50">
        <v>1184</v>
      </c>
      <c r="G26" s="56"/>
      <c r="H26" s="21"/>
      <c r="I26" s="19"/>
      <c r="J26" s="20">
        <f t="shared" si="0"/>
        <v>2164</v>
      </c>
      <c r="K26" s="62">
        <v>2143</v>
      </c>
      <c r="L26" s="68">
        <v>737</v>
      </c>
      <c r="M26" s="19"/>
      <c r="N26" s="20">
        <f t="shared" si="1"/>
        <v>2880</v>
      </c>
      <c r="O26" s="62">
        <v>1816</v>
      </c>
      <c r="P26" s="68">
        <v>441</v>
      </c>
      <c r="Q26" s="50"/>
      <c r="R26" s="56"/>
      <c r="S26" s="21"/>
      <c r="T26" s="50"/>
      <c r="U26" s="56"/>
      <c r="V26" s="21"/>
      <c r="W26" s="20">
        <f t="shared" si="2"/>
        <v>2257</v>
      </c>
      <c r="X26" s="21">
        <f t="shared" si="3"/>
        <v>7301</v>
      </c>
    </row>
    <row r="27" spans="1:24" s="13" customFormat="1" ht="17.100000000000001" customHeight="1" x14ac:dyDescent="0.15">
      <c r="A27" s="12">
        <v>21</v>
      </c>
      <c r="B27" s="23" t="s">
        <v>37</v>
      </c>
      <c r="C27" s="50"/>
      <c r="D27" s="56">
        <v>986</v>
      </c>
      <c r="E27" s="21">
        <v>167</v>
      </c>
      <c r="F27" s="50">
        <v>999</v>
      </c>
      <c r="G27" s="56">
        <v>1453</v>
      </c>
      <c r="H27" s="21">
        <v>2654</v>
      </c>
      <c r="I27" s="19">
        <v>707</v>
      </c>
      <c r="J27" s="20">
        <f t="shared" si="0"/>
        <v>6966</v>
      </c>
      <c r="K27" s="62">
        <v>622</v>
      </c>
      <c r="L27" s="68">
        <v>1227</v>
      </c>
      <c r="M27" s="19">
        <v>1246</v>
      </c>
      <c r="N27" s="20">
        <f t="shared" si="1"/>
        <v>3095</v>
      </c>
      <c r="O27" s="62">
        <v>1196</v>
      </c>
      <c r="P27" s="68">
        <v>321</v>
      </c>
      <c r="Q27" s="50">
        <v>157</v>
      </c>
      <c r="R27" s="56">
        <v>94</v>
      </c>
      <c r="S27" s="21"/>
      <c r="T27" s="50"/>
      <c r="U27" s="56"/>
      <c r="V27" s="21"/>
      <c r="W27" s="20">
        <f t="shared" si="2"/>
        <v>1768</v>
      </c>
      <c r="X27" s="21">
        <f t="shared" si="3"/>
        <v>11829</v>
      </c>
    </row>
    <row r="28" spans="1:24" s="13" customFormat="1" ht="17.100000000000001" customHeight="1" x14ac:dyDescent="0.15">
      <c r="A28" s="12">
        <v>22</v>
      </c>
      <c r="B28" s="18" t="s">
        <v>38</v>
      </c>
      <c r="C28" s="50"/>
      <c r="D28" s="56"/>
      <c r="E28" s="21"/>
      <c r="F28" s="50">
        <v>230</v>
      </c>
      <c r="G28" s="56">
        <v>346</v>
      </c>
      <c r="H28" s="21">
        <v>764</v>
      </c>
      <c r="I28" s="19">
        <v>484</v>
      </c>
      <c r="J28" s="20">
        <f t="shared" si="0"/>
        <v>1824</v>
      </c>
      <c r="K28" s="62">
        <v>508</v>
      </c>
      <c r="L28" s="68">
        <v>1240</v>
      </c>
      <c r="M28" s="19">
        <v>786</v>
      </c>
      <c r="N28" s="20">
        <f t="shared" si="1"/>
        <v>2534</v>
      </c>
      <c r="O28" s="62">
        <v>991</v>
      </c>
      <c r="P28" s="68">
        <v>646</v>
      </c>
      <c r="Q28" s="50">
        <v>305</v>
      </c>
      <c r="R28" s="56"/>
      <c r="S28" s="21"/>
      <c r="T28" s="50"/>
      <c r="U28" s="56"/>
      <c r="V28" s="21"/>
      <c r="W28" s="20">
        <f t="shared" si="2"/>
        <v>1942</v>
      </c>
      <c r="X28" s="21">
        <f t="shared" si="3"/>
        <v>6300</v>
      </c>
    </row>
    <row r="29" spans="1:24" s="13" customFormat="1" ht="17.100000000000001" customHeight="1" x14ac:dyDescent="0.15">
      <c r="A29" s="12">
        <v>23</v>
      </c>
      <c r="B29" s="18" t="s">
        <v>39</v>
      </c>
      <c r="C29" s="50"/>
      <c r="D29" s="56">
        <v>90</v>
      </c>
      <c r="E29" s="21">
        <v>1388</v>
      </c>
      <c r="F29" s="50">
        <v>2571</v>
      </c>
      <c r="G29" s="56">
        <v>1934</v>
      </c>
      <c r="H29" s="21">
        <v>2965</v>
      </c>
      <c r="I29" s="19">
        <v>3052</v>
      </c>
      <c r="J29" s="20">
        <f t="shared" si="0"/>
        <v>12000</v>
      </c>
      <c r="K29" s="62">
        <v>2284</v>
      </c>
      <c r="L29" s="68">
        <v>3456</v>
      </c>
      <c r="M29" s="19">
        <v>3494</v>
      </c>
      <c r="N29" s="20">
        <f t="shared" si="1"/>
        <v>9234</v>
      </c>
      <c r="O29" s="62">
        <v>1782</v>
      </c>
      <c r="P29" s="68"/>
      <c r="Q29" s="50"/>
      <c r="R29" s="56"/>
      <c r="S29" s="21"/>
      <c r="T29" s="50"/>
      <c r="U29" s="56"/>
      <c r="V29" s="21"/>
      <c r="W29" s="20">
        <f t="shared" si="2"/>
        <v>1782</v>
      </c>
      <c r="X29" s="21">
        <f t="shared" si="3"/>
        <v>23016</v>
      </c>
    </row>
    <row r="30" spans="1:24" s="13" customFormat="1" ht="17.100000000000001" customHeight="1" x14ac:dyDescent="0.15">
      <c r="A30" s="12">
        <v>24</v>
      </c>
      <c r="B30" s="18" t="s">
        <v>40</v>
      </c>
      <c r="C30" s="50"/>
      <c r="D30" s="56"/>
      <c r="E30" s="21"/>
      <c r="F30" s="50"/>
      <c r="G30" s="56"/>
      <c r="H30" s="21">
        <v>701</v>
      </c>
      <c r="I30" s="19">
        <v>742</v>
      </c>
      <c r="J30" s="20">
        <f t="shared" si="0"/>
        <v>1443</v>
      </c>
      <c r="K30" s="62">
        <v>804</v>
      </c>
      <c r="L30" s="68">
        <v>1254</v>
      </c>
      <c r="M30" s="19">
        <v>885</v>
      </c>
      <c r="N30" s="20">
        <f t="shared" si="1"/>
        <v>2943</v>
      </c>
      <c r="O30" s="62">
        <v>421</v>
      </c>
      <c r="P30" s="68">
        <v>293</v>
      </c>
      <c r="Q30" s="50"/>
      <c r="R30" s="56"/>
      <c r="S30" s="21"/>
      <c r="T30" s="50"/>
      <c r="U30" s="56"/>
      <c r="V30" s="21"/>
      <c r="W30" s="20">
        <f t="shared" si="2"/>
        <v>714</v>
      </c>
      <c r="X30" s="21">
        <f t="shared" si="3"/>
        <v>5100</v>
      </c>
    </row>
    <row r="31" spans="1:24" s="13" customFormat="1" ht="17.100000000000001" customHeight="1" x14ac:dyDescent="0.15">
      <c r="A31" s="12">
        <v>25</v>
      </c>
      <c r="B31" s="18" t="s">
        <v>41</v>
      </c>
      <c r="C31" s="50"/>
      <c r="D31" s="56"/>
      <c r="E31" s="21"/>
      <c r="F31" s="50">
        <v>550</v>
      </c>
      <c r="G31" s="56">
        <v>288</v>
      </c>
      <c r="H31" s="21">
        <v>1593</v>
      </c>
      <c r="I31" s="19">
        <v>1035</v>
      </c>
      <c r="J31" s="20">
        <f t="shared" si="0"/>
        <v>3466</v>
      </c>
      <c r="K31" s="62">
        <v>624</v>
      </c>
      <c r="L31" s="68">
        <v>2310</v>
      </c>
      <c r="M31" s="19"/>
      <c r="N31" s="20">
        <f t="shared" si="1"/>
        <v>2934</v>
      </c>
      <c r="O31" s="62"/>
      <c r="P31" s="68"/>
      <c r="Q31" s="50"/>
      <c r="R31" s="56"/>
      <c r="S31" s="21"/>
      <c r="T31" s="50"/>
      <c r="U31" s="56"/>
      <c r="V31" s="21"/>
      <c r="W31" s="20">
        <f t="shared" si="2"/>
        <v>0</v>
      </c>
      <c r="X31" s="21">
        <f t="shared" si="3"/>
        <v>6400</v>
      </c>
    </row>
    <row r="32" spans="1:24" s="13" customFormat="1" ht="17.100000000000001" customHeight="1" x14ac:dyDescent="0.15">
      <c r="A32" s="12">
        <v>26</v>
      </c>
      <c r="B32" s="18" t="s">
        <v>42</v>
      </c>
      <c r="C32" s="50"/>
      <c r="D32" s="56"/>
      <c r="E32" s="21"/>
      <c r="F32" s="50"/>
      <c r="G32" s="56">
        <v>154</v>
      </c>
      <c r="H32" s="21"/>
      <c r="I32" s="19">
        <v>1020</v>
      </c>
      <c r="J32" s="20">
        <f t="shared" si="0"/>
        <v>1174</v>
      </c>
      <c r="K32" s="62">
        <v>870</v>
      </c>
      <c r="L32" s="68">
        <v>1720</v>
      </c>
      <c r="M32" s="19">
        <v>776</v>
      </c>
      <c r="N32" s="20">
        <f t="shared" si="1"/>
        <v>3366</v>
      </c>
      <c r="O32" s="62">
        <v>660</v>
      </c>
      <c r="P32" s="68"/>
      <c r="Q32" s="50"/>
      <c r="R32" s="56"/>
      <c r="S32" s="21"/>
      <c r="T32" s="50"/>
      <c r="U32" s="56"/>
      <c r="V32" s="21"/>
      <c r="W32" s="20">
        <f t="shared" si="2"/>
        <v>660</v>
      </c>
      <c r="X32" s="21">
        <f t="shared" si="3"/>
        <v>5200</v>
      </c>
    </row>
    <row r="33" spans="1:24" s="13" customFormat="1" ht="17.100000000000001" customHeight="1" x14ac:dyDescent="0.15">
      <c r="A33" s="12">
        <v>27</v>
      </c>
      <c r="B33" s="18" t="s">
        <v>43</v>
      </c>
      <c r="C33" s="50"/>
      <c r="D33" s="56">
        <v>480</v>
      </c>
      <c r="E33" s="21"/>
      <c r="F33" s="50">
        <v>8</v>
      </c>
      <c r="G33" s="56">
        <v>27</v>
      </c>
      <c r="H33" s="21">
        <v>307</v>
      </c>
      <c r="I33" s="19">
        <v>500</v>
      </c>
      <c r="J33" s="20">
        <f t="shared" si="0"/>
        <v>1322</v>
      </c>
      <c r="K33" s="62">
        <v>59</v>
      </c>
      <c r="L33" s="68">
        <v>1028</v>
      </c>
      <c r="M33" s="19">
        <v>491</v>
      </c>
      <c r="N33" s="20">
        <f t="shared" si="1"/>
        <v>1578</v>
      </c>
      <c r="O33" s="62">
        <v>450</v>
      </c>
      <c r="P33" s="68">
        <v>390</v>
      </c>
      <c r="Q33" s="50">
        <v>260</v>
      </c>
      <c r="R33" s="56"/>
      <c r="S33" s="21"/>
      <c r="T33" s="50"/>
      <c r="U33" s="56"/>
      <c r="V33" s="21"/>
      <c r="W33" s="20">
        <f t="shared" si="2"/>
        <v>1100</v>
      </c>
      <c r="X33" s="21">
        <f t="shared" si="3"/>
        <v>4000</v>
      </c>
    </row>
    <row r="34" spans="1:24" s="13" customFormat="1" ht="17.100000000000001" customHeight="1" x14ac:dyDescent="0.15">
      <c r="A34" s="12">
        <v>28</v>
      </c>
      <c r="B34" s="18" t="s">
        <v>44</v>
      </c>
      <c r="C34" s="50"/>
      <c r="D34" s="56">
        <v>965</v>
      </c>
      <c r="E34" s="21">
        <v>1795</v>
      </c>
      <c r="F34" s="50">
        <v>767</v>
      </c>
      <c r="G34" s="56">
        <v>834</v>
      </c>
      <c r="H34" s="21">
        <v>1794</v>
      </c>
      <c r="I34" s="19">
        <v>1463</v>
      </c>
      <c r="J34" s="20">
        <f>SUM(C34:I34)</f>
        <v>7618</v>
      </c>
      <c r="K34" s="62">
        <v>1870</v>
      </c>
      <c r="L34" s="68">
        <v>4213</v>
      </c>
      <c r="M34" s="19">
        <v>3626</v>
      </c>
      <c r="N34" s="20">
        <f>SUM(K34:M34)</f>
        <v>9709</v>
      </c>
      <c r="O34" s="62">
        <v>2929</v>
      </c>
      <c r="P34" s="68">
        <v>1196</v>
      </c>
      <c r="Q34" s="50">
        <v>238</v>
      </c>
      <c r="R34" s="56">
        <v>428</v>
      </c>
      <c r="S34" s="21"/>
      <c r="T34" s="50"/>
      <c r="U34" s="56"/>
      <c r="V34" s="21"/>
      <c r="W34" s="20">
        <f>SUM(O34:V34)</f>
        <v>4791</v>
      </c>
      <c r="X34" s="21">
        <f>+J34+N34+W34</f>
        <v>22118</v>
      </c>
    </row>
    <row r="35" spans="1:24" s="13" customFormat="1" ht="17.100000000000001" customHeight="1" x14ac:dyDescent="0.15">
      <c r="A35" s="12">
        <v>29</v>
      </c>
      <c r="B35" s="24" t="s">
        <v>45</v>
      </c>
      <c r="C35" s="51"/>
      <c r="D35" s="57"/>
      <c r="E35" s="27"/>
      <c r="F35" s="51">
        <v>815</v>
      </c>
      <c r="G35" s="57">
        <v>2229</v>
      </c>
      <c r="H35" s="27">
        <v>5156</v>
      </c>
      <c r="I35" s="25">
        <v>5633</v>
      </c>
      <c r="J35" s="26">
        <f>SUM(C35:I35)</f>
        <v>13833</v>
      </c>
      <c r="K35" s="63">
        <v>4690</v>
      </c>
      <c r="L35" s="69">
        <v>3623</v>
      </c>
      <c r="M35" s="25">
        <v>3525</v>
      </c>
      <c r="N35" s="26">
        <f>SUM(K35:M35)</f>
        <v>11838</v>
      </c>
      <c r="O35" s="63">
        <v>1329</v>
      </c>
      <c r="P35" s="69"/>
      <c r="Q35" s="51"/>
      <c r="R35" s="57"/>
      <c r="S35" s="27"/>
      <c r="T35" s="51"/>
      <c r="U35" s="57"/>
      <c r="V35" s="27"/>
      <c r="W35" s="26">
        <f>SUM(O35:V35)</f>
        <v>1329</v>
      </c>
      <c r="X35" s="27">
        <f>+J35+N35+W35</f>
        <v>27000</v>
      </c>
    </row>
    <row r="36" spans="1:24" s="13" customFormat="1" ht="17.100000000000001" customHeight="1" x14ac:dyDescent="0.15">
      <c r="A36" s="12">
        <v>30</v>
      </c>
      <c r="B36" s="24" t="s">
        <v>69</v>
      </c>
      <c r="C36" s="51"/>
      <c r="D36" s="57"/>
      <c r="E36" s="27"/>
      <c r="F36" s="51"/>
      <c r="G36" s="57"/>
      <c r="H36" s="27"/>
      <c r="I36" s="25"/>
      <c r="J36" s="26">
        <f>SUM(C36:I36)</f>
        <v>0</v>
      </c>
      <c r="K36" s="63">
        <v>848</v>
      </c>
      <c r="L36" s="69"/>
      <c r="M36" s="25">
        <v>1200</v>
      </c>
      <c r="N36" s="26">
        <f>SUM(K36:M36)</f>
        <v>2048</v>
      </c>
      <c r="O36" s="63">
        <v>2443</v>
      </c>
      <c r="P36" s="69">
        <v>1424</v>
      </c>
      <c r="Q36" s="51">
        <v>2085</v>
      </c>
      <c r="R36" s="57">
        <v>1000</v>
      </c>
      <c r="S36" s="27"/>
      <c r="T36" s="51"/>
      <c r="U36" s="57"/>
      <c r="V36" s="27"/>
      <c r="W36" s="26">
        <f>SUM(O36:V36)</f>
        <v>6952</v>
      </c>
      <c r="X36" s="27">
        <f>+J36+N36+W36</f>
        <v>9000</v>
      </c>
    </row>
    <row r="37" spans="1:24" s="13" customFormat="1" ht="17.100000000000001" customHeight="1" x14ac:dyDescent="0.15">
      <c r="A37" s="12">
        <v>31</v>
      </c>
      <c r="B37" s="18" t="s">
        <v>76</v>
      </c>
      <c r="C37" s="50"/>
      <c r="D37" s="56"/>
      <c r="E37" s="21"/>
      <c r="F37" s="50"/>
      <c r="G37" s="56"/>
      <c r="H37" s="21"/>
      <c r="I37" s="19"/>
      <c r="J37" s="20">
        <f t="shared" si="0"/>
        <v>0</v>
      </c>
      <c r="K37" s="62"/>
      <c r="L37" s="68"/>
      <c r="M37" s="19">
        <v>1000</v>
      </c>
      <c r="N37" s="20">
        <f t="shared" si="1"/>
        <v>1000</v>
      </c>
      <c r="O37" s="62"/>
      <c r="P37" s="68"/>
      <c r="Q37" s="50"/>
      <c r="R37" s="56"/>
      <c r="S37" s="21"/>
      <c r="T37" s="50"/>
      <c r="U37" s="56"/>
      <c r="V37" s="21"/>
      <c r="W37" s="20">
        <f t="shared" si="2"/>
        <v>0</v>
      </c>
      <c r="X37" s="21">
        <f t="shared" si="3"/>
        <v>1000</v>
      </c>
    </row>
    <row r="38" spans="1:24" s="13" customFormat="1" ht="17.100000000000001" customHeight="1" x14ac:dyDescent="0.15">
      <c r="A38" s="12">
        <v>32</v>
      </c>
      <c r="B38" s="18" t="s">
        <v>79</v>
      </c>
      <c r="C38" s="50"/>
      <c r="D38" s="56"/>
      <c r="E38" s="21"/>
      <c r="F38" s="50"/>
      <c r="G38" s="56"/>
      <c r="H38" s="21"/>
      <c r="I38" s="19"/>
      <c r="J38" s="20">
        <f>SUM(C38:I38)</f>
        <v>0</v>
      </c>
      <c r="K38" s="62"/>
      <c r="L38" s="68"/>
      <c r="M38" s="19">
        <v>1000</v>
      </c>
      <c r="N38" s="20">
        <f>SUM(K38:M38)</f>
        <v>1000</v>
      </c>
      <c r="O38" s="62"/>
      <c r="P38" s="68"/>
      <c r="Q38" s="50"/>
      <c r="R38" s="56"/>
      <c r="S38" s="21"/>
      <c r="T38" s="50"/>
      <c r="U38" s="56"/>
      <c r="V38" s="21"/>
      <c r="W38" s="20">
        <f>SUM(O38:V38)</f>
        <v>0</v>
      </c>
      <c r="X38" s="21">
        <f>+J38+N38+W38</f>
        <v>1000</v>
      </c>
    </row>
    <row r="39" spans="1:24" s="13" customFormat="1" ht="17.100000000000001" customHeight="1" x14ac:dyDescent="0.15">
      <c r="A39" s="12">
        <v>33</v>
      </c>
      <c r="B39" s="97" t="s">
        <v>77</v>
      </c>
      <c r="C39" s="100"/>
      <c r="D39" s="101"/>
      <c r="E39" s="102"/>
      <c r="F39" s="100"/>
      <c r="G39" s="101"/>
      <c r="H39" s="102">
        <v>600</v>
      </c>
      <c r="I39" s="103">
        <v>1200</v>
      </c>
      <c r="J39" s="104">
        <f>SUM(C39:I39)</f>
        <v>1800</v>
      </c>
      <c r="K39" s="105">
        <v>700</v>
      </c>
      <c r="L39" s="106">
        <v>500</v>
      </c>
      <c r="M39" s="103"/>
      <c r="N39" s="104">
        <f>SUM(K39:M39)</f>
        <v>1200</v>
      </c>
      <c r="O39" s="105"/>
      <c r="P39" s="106"/>
      <c r="Q39" s="100"/>
      <c r="R39" s="101"/>
      <c r="S39" s="102"/>
      <c r="T39" s="100"/>
      <c r="U39" s="101"/>
      <c r="V39" s="102"/>
      <c r="W39" s="104">
        <f>SUM(O39:V39)</f>
        <v>0</v>
      </c>
      <c r="X39" s="102">
        <f>+J39+N39+W39</f>
        <v>3000</v>
      </c>
    </row>
    <row r="40" spans="1:24" s="22" customFormat="1" ht="17.100000000000001" customHeight="1" x14ac:dyDescent="0.15">
      <c r="A40" s="28"/>
      <c r="B40" s="29" t="s">
        <v>52</v>
      </c>
      <c r="C40" s="52">
        <f t="shared" ref="C40:I40" si="4">SUM(C7:C39)</f>
        <v>91</v>
      </c>
      <c r="D40" s="58">
        <f t="shared" si="4"/>
        <v>10938</v>
      </c>
      <c r="E40" s="32">
        <f t="shared" si="4"/>
        <v>13224</v>
      </c>
      <c r="F40" s="52">
        <f t="shared" si="4"/>
        <v>23862</v>
      </c>
      <c r="G40" s="58">
        <f t="shared" si="4"/>
        <v>28326</v>
      </c>
      <c r="H40" s="32">
        <f t="shared" si="4"/>
        <v>48309</v>
      </c>
      <c r="I40" s="30">
        <f t="shared" si="4"/>
        <v>49188</v>
      </c>
      <c r="J40" s="31">
        <f t="shared" si="0"/>
        <v>173938</v>
      </c>
      <c r="K40" s="64">
        <f>SUM(K7:K39)</f>
        <v>57865</v>
      </c>
      <c r="L40" s="70">
        <f>SUM(L7:L39)</f>
        <v>68321</v>
      </c>
      <c r="M40" s="30">
        <f>SUM(M7:M39)</f>
        <v>61379</v>
      </c>
      <c r="N40" s="31">
        <f t="shared" si="1"/>
        <v>187565</v>
      </c>
      <c r="O40" s="64">
        <f t="shared" ref="O40:V40" si="5">SUM(O7:O39)</f>
        <v>40572</v>
      </c>
      <c r="P40" s="70">
        <f t="shared" si="5"/>
        <v>18395</v>
      </c>
      <c r="Q40" s="52">
        <f t="shared" si="5"/>
        <v>9667</v>
      </c>
      <c r="R40" s="58">
        <f t="shared" si="5"/>
        <v>5814</v>
      </c>
      <c r="S40" s="32">
        <f t="shared" si="5"/>
        <v>2741</v>
      </c>
      <c r="T40" s="52">
        <f t="shared" si="5"/>
        <v>843</v>
      </c>
      <c r="U40" s="58">
        <f t="shared" si="5"/>
        <v>0</v>
      </c>
      <c r="V40" s="32">
        <f t="shared" si="5"/>
        <v>0</v>
      </c>
      <c r="W40" s="31">
        <f t="shared" si="2"/>
        <v>78032</v>
      </c>
      <c r="X40" s="32">
        <f t="shared" si="3"/>
        <v>439535</v>
      </c>
    </row>
    <row r="41" spans="1:24" s="37" customFormat="1" ht="17.100000000000001" customHeight="1" thickBot="1" x14ac:dyDescent="0.2">
      <c r="A41" s="12"/>
      <c r="B41" s="33" t="s">
        <v>51</v>
      </c>
      <c r="C41" s="53"/>
      <c r="D41" s="59"/>
      <c r="E41" s="36"/>
      <c r="F41" s="53"/>
      <c r="G41" s="59"/>
      <c r="H41" s="36"/>
      <c r="I41" s="34"/>
      <c r="J41" s="35">
        <f>SUM(E41:I41)</f>
        <v>0</v>
      </c>
      <c r="K41" s="65"/>
      <c r="L41" s="71"/>
      <c r="M41" s="34"/>
      <c r="N41" s="35">
        <f t="shared" si="1"/>
        <v>0</v>
      </c>
      <c r="O41" s="65"/>
      <c r="P41" s="71"/>
      <c r="Q41" s="53"/>
      <c r="R41" s="59"/>
      <c r="S41" s="36"/>
      <c r="T41" s="53"/>
      <c r="U41" s="59"/>
      <c r="V41" s="36"/>
      <c r="W41" s="35">
        <f t="shared" si="2"/>
        <v>0</v>
      </c>
      <c r="X41" s="36">
        <f t="shared" si="3"/>
        <v>0</v>
      </c>
    </row>
    <row r="42" spans="1:24" s="22" customFormat="1" ht="17.100000000000001" customHeight="1" x14ac:dyDescent="0.15">
      <c r="A42" s="28"/>
      <c r="B42" s="38" t="s">
        <v>17</v>
      </c>
      <c r="C42" s="54">
        <f t="shared" ref="C42:X42" si="6">+C41+C40</f>
        <v>91</v>
      </c>
      <c r="D42" s="60">
        <f t="shared" si="6"/>
        <v>10938</v>
      </c>
      <c r="E42" s="41">
        <f t="shared" si="6"/>
        <v>13224</v>
      </c>
      <c r="F42" s="54">
        <f t="shared" si="6"/>
        <v>23862</v>
      </c>
      <c r="G42" s="60">
        <f t="shared" si="6"/>
        <v>28326</v>
      </c>
      <c r="H42" s="41">
        <f t="shared" si="6"/>
        <v>48309</v>
      </c>
      <c r="I42" s="39">
        <f t="shared" si="6"/>
        <v>49188</v>
      </c>
      <c r="J42" s="40">
        <f t="shared" si="6"/>
        <v>173938</v>
      </c>
      <c r="K42" s="66">
        <f t="shared" si="6"/>
        <v>57865</v>
      </c>
      <c r="L42" s="72">
        <f t="shared" si="6"/>
        <v>68321</v>
      </c>
      <c r="M42" s="39">
        <f t="shared" si="6"/>
        <v>61379</v>
      </c>
      <c r="N42" s="40">
        <f t="shared" si="6"/>
        <v>187565</v>
      </c>
      <c r="O42" s="66">
        <f t="shared" si="6"/>
        <v>40572</v>
      </c>
      <c r="P42" s="72">
        <f t="shared" si="6"/>
        <v>18395</v>
      </c>
      <c r="Q42" s="54">
        <f t="shared" si="6"/>
        <v>9667</v>
      </c>
      <c r="R42" s="60">
        <f t="shared" si="6"/>
        <v>5814</v>
      </c>
      <c r="S42" s="41">
        <f t="shared" si="6"/>
        <v>2741</v>
      </c>
      <c r="T42" s="54">
        <f t="shared" si="6"/>
        <v>843</v>
      </c>
      <c r="U42" s="60">
        <f t="shared" si="6"/>
        <v>0</v>
      </c>
      <c r="V42" s="41">
        <f t="shared" si="6"/>
        <v>0</v>
      </c>
      <c r="W42" s="40">
        <f t="shared" si="6"/>
        <v>78032</v>
      </c>
      <c r="X42" s="41">
        <f t="shared" si="6"/>
        <v>439535</v>
      </c>
    </row>
  </sheetData>
  <mergeCells count="16">
    <mergeCell ref="X4:X6"/>
    <mergeCell ref="B4:B6"/>
    <mergeCell ref="B2:X2"/>
    <mergeCell ref="W3:X3"/>
    <mergeCell ref="Q5:S5"/>
    <mergeCell ref="T5:V5"/>
    <mergeCell ref="W5:W6"/>
    <mergeCell ref="O4:W4"/>
    <mergeCell ref="K5:L5"/>
    <mergeCell ref="N5:N6"/>
    <mergeCell ref="K4:N4"/>
    <mergeCell ref="O5:P5"/>
    <mergeCell ref="C5:E5"/>
    <mergeCell ref="F5:H5"/>
    <mergeCell ref="J5:J6"/>
    <mergeCell ref="C4:J4"/>
  </mergeCells>
  <phoneticPr fontId="2"/>
  <pageMargins left="0.56999999999999995" right="0.18" top="0.84" bottom="0.28999999999999998" header="0.51181102362204722" footer="0.36"/>
  <pageSetup paperSize="9" scale="8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04EB-F388-44FC-A8AB-2CB9D3D77C43}">
  <sheetPr>
    <pageSetUpPr fitToPage="1"/>
  </sheetPr>
  <dimension ref="A1:Z44"/>
  <sheetViews>
    <sheetView zoomScaleNormal="100" workbookViewId="0">
      <pane xSplit="2" ySplit="6" topLeftCell="C20" activePane="bottomRight" state="frozen"/>
      <selection pane="topRight" activeCell="C1" sqref="C1"/>
      <selection pane="bottomLeft" activeCell="A7" sqref="A7"/>
      <selection pane="bottomRight" activeCell="P29" sqref="P29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214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20.100000000000001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20.100000000000001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20.100000000000001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20.100000000000001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154</v>
      </c>
      <c r="G6" s="75" t="s">
        <v>207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/>
    </row>
    <row r="7" spans="1:26" s="13" customFormat="1" ht="20.100000000000001" customHeight="1" x14ac:dyDescent="0.15">
      <c r="A7" s="12">
        <v>1</v>
      </c>
      <c r="B7" s="121" t="s">
        <v>138</v>
      </c>
      <c r="C7" s="323"/>
      <c r="D7" s="50"/>
      <c r="E7" s="56"/>
      <c r="F7" s="21">
        <v>290</v>
      </c>
      <c r="G7" s="50">
        <v>703</v>
      </c>
      <c r="H7" s="56">
        <v>376</v>
      </c>
      <c r="I7" s="21">
        <v>165</v>
      </c>
      <c r="J7" s="19">
        <v>66</v>
      </c>
      <c r="K7" s="20">
        <f>SUM(D7:J7)</f>
        <v>1600</v>
      </c>
      <c r="L7" s="62"/>
      <c r="M7" s="68"/>
      <c r="N7" s="19"/>
      <c r="O7" s="20">
        <f t="shared" ref="O7" si="0">SUM(L7:N7)</f>
        <v>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1600</v>
      </c>
      <c r="X7" s="21"/>
      <c r="Y7" s="396"/>
      <c r="Z7" s="399"/>
    </row>
    <row r="8" spans="1:26" s="13" customFormat="1" ht="20.100000000000001" customHeight="1" x14ac:dyDescent="0.15">
      <c r="A8" s="12">
        <f t="shared" ref="A8:A33" si="2">+A7+1</f>
        <v>2</v>
      </c>
      <c r="B8" s="121" t="s">
        <v>140</v>
      </c>
      <c r="C8" s="323"/>
      <c r="D8" s="50"/>
      <c r="E8" s="56"/>
      <c r="F8" s="21"/>
      <c r="G8" s="50"/>
      <c r="H8" s="56">
        <v>25</v>
      </c>
      <c r="I8" s="21">
        <v>145</v>
      </c>
      <c r="J8" s="19">
        <v>338</v>
      </c>
      <c r="K8" s="20">
        <f>SUM(D8:J8)</f>
        <v>508</v>
      </c>
      <c r="L8" s="62">
        <v>342</v>
      </c>
      <c r="M8" s="68">
        <v>429</v>
      </c>
      <c r="N8" s="19">
        <v>802</v>
      </c>
      <c r="O8" s="20">
        <f t="shared" ref="O8" si="3">SUM(L8:N8)</f>
        <v>1573</v>
      </c>
      <c r="P8" s="62">
        <v>853</v>
      </c>
      <c r="Q8" s="68">
        <v>1055</v>
      </c>
      <c r="R8" s="50">
        <v>46</v>
      </c>
      <c r="S8" s="56"/>
      <c r="T8" s="21"/>
      <c r="U8" s="50"/>
      <c r="V8" s="20">
        <f t="shared" ref="V8" si="4">SUM(P8:U8)</f>
        <v>1954</v>
      </c>
      <c r="W8" s="21">
        <f t="shared" ref="W8:W19" si="5">+K8+O8+V8</f>
        <v>4035</v>
      </c>
      <c r="X8" s="21"/>
      <c r="Y8" s="396"/>
      <c r="Z8" s="399"/>
    </row>
    <row r="9" spans="1:26" s="13" customFormat="1" ht="20.100000000000001" hidden="1" customHeight="1" x14ac:dyDescent="0.15">
      <c r="A9" s="12">
        <f t="shared" si="2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/>
      <c r="N9" s="19"/>
      <c r="O9" s="20">
        <f t="shared" ref="O9:O20" si="6">SUM(L9:N9)</f>
        <v>0</v>
      </c>
      <c r="P9" s="62"/>
      <c r="Q9" s="68"/>
      <c r="R9" s="50"/>
      <c r="S9" s="56"/>
      <c r="T9" s="21"/>
      <c r="U9" s="50"/>
      <c r="V9" s="20">
        <f t="shared" ref="V9:V35" si="7">SUM(P9:U9)</f>
        <v>0</v>
      </c>
      <c r="W9" s="21">
        <f t="shared" si="5"/>
        <v>0</v>
      </c>
      <c r="X9" s="21"/>
      <c r="Y9" s="396"/>
      <c r="Z9" s="399"/>
    </row>
    <row r="10" spans="1:26" s="13" customFormat="1" ht="20.100000000000001" hidden="1" customHeight="1" x14ac:dyDescent="0.15">
      <c r="A10" s="12">
        <f t="shared" si="2"/>
        <v>4</v>
      </c>
      <c r="B10" s="121" t="s">
        <v>92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/>
      <c r="N10" s="19"/>
      <c r="O10" s="20">
        <f t="shared" si="6"/>
        <v>0</v>
      </c>
      <c r="P10" s="62"/>
      <c r="Q10" s="68"/>
      <c r="R10" s="50"/>
      <c r="S10" s="56"/>
      <c r="T10" s="21"/>
      <c r="U10" s="50"/>
      <c r="V10" s="20">
        <f t="shared" si="7"/>
        <v>0</v>
      </c>
      <c r="W10" s="21">
        <f t="shared" si="5"/>
        <v>0</v>
      </c>
      <c r="X10" s="21"/>
      <c r="Y10" s="396"/>
      <c r="Z10" s="399"/>
    </row>
    <row r="11" spans="1:26" s="13" customFormat="1" ht="20.100000000000001" customHeight="1" x14ac:dyDescent="0.15">
      <c r="A11" s="12">
        <f t="shared" si="2"/>
        <v>5</v>
      </c>
      <c r="B11" s="121" t="s">
        <v>163</v>
      </c>
      <c r="C11" s="323"/>
      <c r="D11" s="50">
        <v>500</v>
      </c>
      <c r="E11" s="56">
        <v>365</v>
      </c>
      <c r="F11" s="21">
        <v>1248</v>
      </c>
      <c r="G11" s="50">
        <v>2290</v>
      </c>
      <c r="H11" s="56">
        <v>3293</v>
      </c>
      <c r="I11" s="21">
        <v>1256</v>
      </c>
      <c r="J11" s="19">
        <v>135</v>
      </c>
      <c r="K11" s="20">
        <f>SUM(C11:J11)</f>
        <v>9087</v>
      </c>
      <c r="L11" s="62">
        <v>1243</v>
      </c>
      <c r="M11" s="68">
        <v>734</v>
      </c>
      <c r="N11" s="19">
        <v>977</v>
      </c>
      <c r="O11" s="20">
        <f>SUM(L11:N11)</f>
        <v>2954</v>
      </c>
      <c r="P11" s="62">
        <v>1456</v>
      </c>
      <c r="Q11" s="68">
        <v>253</v>
      </c>
      <c r="R11" s="50"/>
      <c r="S11" s="56"/>
      <c r="T11" s="21"/>
      <c r="U11" s="50"/>
      <c r="V11" s="20">
        <f t="shared" si="7"/>
        <v>1709</v>
      </c>
      <c r="W11" s="21">
        <f>+K11+O11+V11</f>
        <v>13750</v>
      </c>
      <c r="X11" s="21"/>
      <c r="Y11" s="396"/>
      <c r="Z11" s="399"/>
    </row>
    <row r="12" spans="1:26" s="13" customFormat="1" ht="20.100000000000001" customHeight="1" x14ac:dyDescent="0.15">
      <c r="A12" s="12">
        <f>+A11+1</f>
        <v>6</v>
      </c>
      <c r="B12" s="129" t="s">
        <v>202</v>
      </c>
      <c r="C12" s="325"/>
      <c r="D12" s="130"/>
      <c r="E12" s="131"/>
      <c r="F12" s="132"/>
      <c r="G12" s="130">
        <v>86</v>
      </c>
      <c r="H12" s="131">
        <v>72</v>
      </c>
      <c r="I12" s="132">
        <v>59</v>
      </c>
      <c r="J12" s="133">
        <v>216</v>
      </c>
      <c r="K12" s="134">
        <f>SUM(D12:J12)</f>
        <v>433</v>
      </c>
      <c r="L12" s="135">
        <v>179</v>
      </c>
      <c r="M12" s="136">
        <v>11</v>
      </c>
      <c r="N12" s="133">
        <v>64</v>
      </c>
      <c r="O12" s="134">
        <f t="shared" si="6"/>
        <v>254</v>
      </c>
      <c r="P12" s="135">
        <v>162</v>
      </c>
      <c r="Q12" s="136">
        <v>101</v>
      </c>
      <c r="R12" s="130"/>
      <c r="S12" s="131"/>
      <c r="T12" s="132"/>
      <c r="U12" s="130"/>
      <c r="V12" s="134">
        <f t="shared" si="7"/>
        <v>263</v>
      </c>
      <c r="W12" s="132">
        <f>+K12+O12+V12</f>
        <v>950</v>
      </c>
      <c r="X12" s="132"/>
      <c r="Y12" s="396"/>
      <c r="Z12" s="399"/>
    </row>
    <row r="13" spans="1:26" s="13" customFormat="1" ht="20.100000000000001" customHeight="1" x14ac:dyDescent="0.15">
      <c r="A13" s="145">
        <f t="shared" si="2"/>
        <v>7</v>
      </c>
      <c r="B13" s="146" t="s">
        <v>200</v>
      </c>
      <c r="C13" s="324"/>
      <c r="D13" s="147"/>
      <c r="E13" s="148"/>
      <c r="F13" s="149">
        <v>5</v>
      </c>
      <c r="G13" s="147">
        <v>29</v>
      </c>
      <c r="H13" s="148">
        <v>134</v>
      </c>
      <c r="I13" s="149">
        <v>288</v>
      </c>
      <c r="J13" s="150">
        <v>164</v>
      </c>
      <c r="K13" s="92">
        <f>SUM(D13:J13)</f>
        <v>620</v>
      </c>
      <c r="L13" s="151">
        <v>266</v>
      </c>
      <c r="M13" s="152">
        <v>188</v>
      </c>
      <c r="N13" s="150">
        <v>256</v>
      </c>
      <c r="O13" s="92">
        <f t="shared" ref="O13:O14" si="8">SUM(L13:N13)</f>
        <v>710</v>
      </c>
      <c r="P13" s="151">
        <v>731</v>
      </c>
      <c r="Q13" s="152">
        <v>259</v>
      </c>
      <c r="R13" s="147"/>
      <c r="S13" s="148"/>
      <c r="T13" s="149"/>
      <c r="U13" s="147"/>
      <c r="V13" s="92">
        <f>SUM(P13:U13)</f>
        <v>990</v>
      </c>
      <c r="W13" s="149">
        <f t="shared" ref="W13:W16" si="9">+K13+O13+V13</f>
        <v>2320</v>
      </c>
      <c r="X13" s="149"/>
      <c r="Y13" s="396"/>
      <c r="Z13" s="399"/>
    </row>
    <row r="14" spans="1:26" s="13" customFormat="1" ht="20.100000000000001" customHeight="1" x14ac:dyDescent="0.15">
      <c r="A14" s="12">
        <f t="shared" si="2"/>
        <v>8</v>
      </c>
      <c r="B14" s="424" t="s">
        <v>206</v>
      </c>
      <c r="C14" s="329"/>
      <c r="D14" s="220"/>
      <c r="E14" s="221"/>
      <c r="F14" s="222"/>
      <c r="G14" s="220"/>
      <c r="H14" s="221">
        <v>114</v>
      </c>
      <c r="I14" s="222">
        <v>209</v>
      </c>
      <c r="J14" s="223">
        <v>188</v>
      </c>
      <c r="K14" s="224">
        <f t="shared" ref="K14" si="10">SUM(D14:J14)</f>
        <v>511</v>
      </c>
      <c r="L14" s="225">
        <v>64</v>
      </c>
      <c r="M14" s="226">
        <v>151</v>
      </c>
      <c r="N14" s="223">
        <v>145</v>
      </c>
      <c r="O14" s="224">
        <f t="shared" si="8"/>
        <v>360</v>
      </c>
      <c r="P14" s="225">
        <v>412</v>
      </c>
      <c r="Q14" s="226">
        <v>162</v>
      </c>
      <c r="R14" s="220">
        <v>34</v>
      </c>
      <c r="S14" s="221">
        <v>21</v>
      </c>
      <c r="T14" s="222"/>
      <c r="U14" s="220"/>
      <c r="V14" s="224">
        <f t="shared" ref="V14:V16" si="11">SUM(P14:U14)</f>
        <v>629</v>
      </c>
      <c r="W14" s="222">
        <f t="shared" si="9"/>
        <v>1500</v>
      </c>
      <c r="X14" s="222"/>
      <c r="Y14" s="396"/>
      <c r="Z14" s="399"/>
    </row>
    <row r="15" spans="1:26" s="13" customFormat="1" ht="20.100000000000001" customHeight="1" x14ac:dyDescent="0.15">
      <c r="A15" s="12">
        <v>9</v>
      </c>
      <c r="B15" s="121" t="s">
        <v>221</v>
      </c>
      <c r="C15" s="323"/>
      <c r="D15" s="50"/>
      <c r="E15" s="56"/>
      <c r="F15" s="21"/>
      <c r="G15" s="50"/>
      <c r="H15" s="56"/>
      <c r="I15" s="21"/>
      <c r="J15" s="19"/>
      <c r="K15" s="20">
        <f t="shared" ref="K15:K23" si="12">SUM(D15:J15)</f>
        <v>0</v>
      </c>
      <c r="L15" s="62"/>
      <c r="M15" s="68">
        <v>5</v>
      </c>
      <c r="N15" s="19">
        <v>5</v>
      </c>
      <c r="O15" s="20">
        <f t="shared" ref="O15:O16" si="13">SUM(L15:N15)</f>
        <v>10</v>
      </c>
      <c r="P15" s="62">
        <v>476</v>
      </c>
      <c r="Q15" s="68">
        <v>556</v>
      </c>
      <c r="R15" s="50">
        <v>151</v>
      </c>
      <c r="S15" s="56"/>
      <c r="T15" s="21"/>
      <c r="U15" s="50"/>
      <c r="V15" s="20">
        <f t="shared" si="11"/>
        <v>1183</v>
      </c>
      <c r="W15" s="21">
        <f t="shared" si="9"/>
        <v>1193</v>
      </c>
      <c r="X15" s="21"/>
      <c r="Y15" s="396"/>
      <c r="Z15" s="399"/>
    </row>
    <row r="16" spans="1:26" s="13" customFormat="1" ht="20.100000000000001" customHeight="1" x14ac:dyDescent="0.15">
      <c r="A16" s="12">
        <v>10</v>
      </c>
      <c r="B16" s="121" t="s">
        <v>218</v>
      </c>
      <c r="C16" s="323"/>
      <c r="D16" s="50"/>
      <c r="E16" s="56"/>
      <c r="F16" s="21"/>
      <c r="G16" s="50">
        <v>53</v>
      </c>
      <c r="H16" s="56">
        <v>290</v>
      </c>
      <c r="I16" s="21">
        <v>396</v>
      </c>
      <c r="J16" s="19">
        <v>199</v>
      </c>
      <c r="K16" s="20">
        <f t="shared" si="12"/>
        <v>938</v>
      </c>
      <c r="L16" s="62">
        <v>188</v>
      </c>
      <c r="M16" s="68">
        <v>73</v>
      </c>
      <c r="N16" s="19">
        <v>126</v>
      </c>
      <c r="O16" s="20">
        <f t="shared" si="13"/>
        <v>387</v>
      </c>
      <c r="P16" s="62">
        <v>15</v>
      </c>
      <c r="Q16" s="68">
        <v>69</v>
      </c>
      <c r="R16" s="50"/>
      <c r="S16" s="56"/>
      <c r="T16" s="21"/>
      <c r="U16" s="50"/>
      <c r="V16" s="20">
        <f t="shared" si="11"/>
        <v>84</v>
      </c>
      <c r="W16" s="21">
        <f t="shared" si="9"/>
        <v>1409</v>
      </c>
      <c r="X16" s="21"/>
      <c r="Y16" s="396"/>
      <c r="Z16" s="399"/>
    </row>
    <row r="17" spans="1:26" s="22" customFormat="1" ht="20.100000000000001" customHeight="1" x14ac:dyDescent="0.15">
      <c r="A17" s="12">
        <v>11</v>
      </c>
      <c r="B17" s="121" t="s">
        <v>97</v>
      </c>
      <c r="C17" s="323"/>
      <c r="D17" s="50"/>
      <c r="E17" s="56"/>
      <c r="F17" s="21">
        <v>7</v>
      </c>
      <c r="G17" s="50">
        <v>8</v>
      </c>
      <c r="H17" s="56">
        <v>130</v>
      </c>
      <c r="I17" s="21">
        <v>151</v>
      </c>
      <c r="J17" s="19">
        <v>193</v>
      </c>
      <c r="K17" s="20">
        <f t="shared" si="12"/>
        <v>489</v>
      </c>
      <c r="L17" s="62">
        <v>101</v>
      </c>
      <c r="M17" s="68">
        <v>138</v>
      </c>
      <c r="N17" s="19">
        <v>225</v>
      </c>
      <c r="O17" s="20">
        <f t="shared" si="6"/>
        <v>464</v>
      </c>
      <c r="P17" s="62">
        <v>297</v>
      </c>
      <c r="Q17" s="68">
        <v>381</v>
      </c>
      <c r="R17" s="50">
        <v>359</v>
      </c>
      <c r="S17" s="56">
        <v>42</v>
      </c>
      <c r="T17" s="21"/>
      <c r="U17" s="50"/>
      <c r="V17" s="20">
        <f t="shared" si="7"/>
        <v>1079</v>
      </c>
      <c r="W17" s="21">
        <f t="shared" si="5"/>
        <v>2032</v>
      </c>
      <c r="X17" s="21"/>
      <c r="Y17" s="396"/>
      <c r="Z17" s="399"/>
    </row>
    <row r="18" spans="1:26" s="13" customFormat="1" ht="20.100000000000001" customHeight="1" x14ac:dyDescent="0.15">
      <c r="A18" s="12">
        <f t="shared" si="2"/>
        <v>12</v>
      </c>
      <c r="B18" s="121" t="s">
        <v>99</v>
      </c>
      <c r="C18" s="323"/>
      <c r="D18" s="50"/>
      <c r="E18" s="56"/>
      <c r="F18" s="21"/>
      <c r="G18" s="50">
        <v>21</v>
      </c>
      <c r="H18" s="56">
        <v>109</v>
      </c>
      <c r="I18" s="21">
        <v>102</v>
      </c>
      <c r="J18" s="19">
        <v>72</v>
      </c>
      <c r="K18" s="20">
        <f t="shared" si="12"/>
        <v>304</v>
      </c>
      <c r="L18" s="62">
        <v>28</v>
      </c>
      <c r="M18" s="68">
        <v>222</v>
      </c>
      <c r="N18" s="19">
        <v>356</v>
      </c>
      <c r="O18" s="20">
        <f t="shared" si="6"/>
        <v>606</v>
      </c>
      <c r="P18" s="62">
        <v>1915</v>
      </c>
      <c r="Q18" s="68">
        <v>1847</v>
      </c>
      <c r="R18" s="50">
        <v>2988</v>
      </c>
      <c r="S18" s="56">
        <v>984</v>
      </c>
      <c r="T18" s="21"/>
      <c r="U18" s="50"/>
      <c r="V18" s="20">
        <f t="shared" si="7"/>
        <v>7734</v>
      </c>
      <c r="W18" s="21">
        <f t="shared" si="5"/>
        <v>8644</v>
      </c>
      <c r="X18" s="21"/>
      <c r="Y18" s="396"/>
      <c r="Z18" s="399"/>
    </row>
    <row r="19" spans="1:26" s="13" customFormat="1" ht="20.100000000000001" customHeight="1" x14ac:dyDescent="0.15">
      <c r="A19" s="12">
        <f t="shared" si="2"/>
        <v>13</v>
      </c>
      <c r="B19" s="129" t="s">
        <v>210</v>
      </c>
      <c r="C19" s="386"/>
      <c r="D19" s="387"/>
      <c r="E19" s="388"/>
      <c r="F19" s="389"/>
      <c r="G19" s="387">
        <v>9</v>
      </c>
      <c r="H19" s="388">
        <v>38</v>
      </c>
      <c r="I19" s="389">
        <v>51</v>
      </c>
      <c r="J19" s="390">
        <v>41</v>
      </c>
      <c r="K19" s="391">
        <f t="shared" si="12"/>
        <v>139</v>
      </c>
      <c r="L19" s="392">
        <v>121</v>
      </c>
      <c r="M19" s="393">
        <v>126</v>
      </c>
      <c r="N19" s="390">
        <v>54</v>
      </c>
      <c r="O19" s="391">
        <f t="shared" si="6"/>
        <v>301</v>
      </c>
      <c r="P19" s="392">
        <v>86</v>
      </c>
      <c r="Q19" s="393">
        <v>6</v>
      </c>
      <c r="R19" s="387"/>
      <c r="S19" s="388"/>
      <c r="T19" s="389"/>
      <c r="U19" s="387"/>
      <c r="V19" s="391">
        <f t="shared" si="7"/>
        <v>92</v>
      </c>
      <c r="W19" s="389">
        <f t="shared" si="5"/>
        <v>532</v>
      </c>
      <c r="X19" s="389"/>
      <c r="Y19" s="397"/>
      <c r="Z19" s="399"/>
    </row>
    <row r="20" spans="1:26" s="13" customFormat="1" ht="20.100000000000001" customHeight="1" x14ac:dyDescent="0.15">
      <c r="A20" s="266">
        <f t="shared" si="2"/>
        <v>14</v>
      </c>
      <c r="B20" s="129" t="s">
        <v>217</v>
      </c>
      <c r="C20" s="325"/>
      <c r="D20" s="50"/>
      <c r="E20" s="56"/>
      <c r="F20" s="280"/>
      <c r="G20" s="50"/>
      <c r="H20" s="56">
        <v>35</v>
      </c>
      <c r="I20" s="21">
        <v>83</v>
      </c>
      <c r="J20" s="19">
        <v>64</v>
      </c>
      <c r="K20" s="20">
        <f t="shared" si="12"/>
        <v>182</v>
      </c>
      <c r="L20" s="62">
        <v>108</v>
      </c>
      <c r="M20" s="68">
        <v>716</v>
      </c>
      <c r="N20" s="19">
        <v>206</v>
      </c>
      <c r="O20" s="134">
        <f t="shared" si="6"/>
        <v>1030</v>
      </c>
      <c r="P20" s="62">
        <v>640</v>
      </c>
      <c r="Q20" s="68">
        <v>348</v>
      </c>
      <c r="R20" s="50">
        <v>213</v>
      </c>
      <c r="S20" s="56">
        <v>52</v>
      </c>
      <c r="T20" s="21"/>
      <c r="U20" s="50"/>
      <c r="V20" s="20">
        <f t="shared" si="7"/>
        <v>1253</v>
      </c>
      <c r="W20" s="21">
        <f>+K20+O20+V20</f>
        <v>2465</v>
      </c>
      <c r="X20" s="21"/>
      <c r="Y20" s="396"/>
      <c r="Z20" s="399"/>
    </row>
    <row r="21" spans="1:26" s="13" customFormat="1" ht="20.100000000000001" hidden="1" customHeight="1" x14ac:dyDescent="0.15">
      <c r="A21" s="12">
        <f t="shared" si="2"/>
        <v>15</v>
      </c>
      <c r="B21" s="121" t="s">
        <v>89</v>
      </c>
      <c r="C21" s="325"/>
      <c r="D21" s="130"/>
      <c r="E21" s="131"/>
      <c r="F21" s="132"/>
      <c r="G21" s="130"/>
      <c r="H21" s="131"/>
      <c r="I21" s="132"/>
      <c r="J21" s="19"/>
      <c r="K21" s="20">
        <f t="shared" si="12"/>
        <v>0</v>
      </c>
      <c r="L21" s="62"/>
      <c r="M21" s="68"/>
      <c r="N21" s="19"/>
      <c r="O21" s="20">
        <f>SUM(L21:N21)</f>
        <v>0</v>
      </c>
      <c r="P21" s="62"/>
      <c r="Q21" s="68"/>
      <c r="R21" s="50"/>
      <c r="S21" s="56"/>
      <c r="T21" s="21"/>
      <c r="U21" s="50"/>
      <c r="V21" s="20">
        <f>SUM(P21:U21)</f>
        <v>0</v>
      </c>
      <c r="W21" s="21">
        <f>+K21+O21+V21</f>
        <v>0</v>
      </c>
      <c r="X21" s="21"/>
      <c r="Y21" s="396"/>
      <c r="Z21" s="399"/>
    </row>
    <row r="22" spans="1:26" s="13" customFormat="1" ht="20.100000000000001" hidden="1" customHeight="1" x14ac:dyDescent="0.15">
      <c r="A22" s="12">
        <f t="shared" si="2"/>
        <v>16</v>
      </c>
      <c r="B22" s="121" t="s">
        <v>90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12"/>
        <v>0</v>
      </c>
      <c r="L22" s="62"/>
      <c r="M22" s="68"/>
      <c r="N22" s="19"/>
      <c r="O22" s="20">
        <f>SUM(L22:N22)</f>
        <v>0</v>
      </c>
      <c r="P22" s="316"/>
      <c r="Q22" s="68"/>
      <c r="R22" s="50"/>
      <c r="S22" s="56"/>
      <c r="T22" s="21"/>
      <c r="U22" s="50"/>
      <c r="V22" s="20">
        <f>SUM(P22:U22)</f>
        <v>0</v>
      </c>
      <c r="W22" s="21">
        <f>+K22+O22+V22</f>
        <v>0</v>
      </c>
      <c r="X22" s="21"/>
      <c r="Y22" s="396"/>
      <c r="Z22" s="399"/>
    </row>
    <row r="23" spans="1:26" s="13" customFormat="1" ht="20.100000000000001" hidden="1" customHeight="1" x14ac:dyDescent="0.15">
      <c r="A23" s="153">
        <f t="shared" si="2"/>
        <v>17</v>
      </c>
      <c r="B23" s="154" t="s">
        <v>201</v>
      </c>
      <c r="C23" s="331"/>
      <c r="D23" s="100"/>
      <c r="E23" s="101"/>
      <c r="F23" s="102"/>
      <c r="G23" s="100"/>
      <c r="H23" s="101"/>
      <c r="I23" s="102"/>
      <c r="J23" s="103"/>
      <c r="K23" s="104">
        <f t="shared" si="12"/>
        <v>0</v>
      </c>
      <c r="L23" s="105"/>
      <c r="M23" s="106"/>
      <c r="N23" s="103"/>
      <c r="O23" s="104">
        <f t="shared" ref="O23" si="14">SUM(L23:N23)</f>
        <v>0</v>
      </c>
      <c r="P23" s="105"/>
      <c r="Q23" s="106"/>
      <c r="R23" s="100"/>
      <c r="S23" s="101"/>
      <c r="T23" s="102"/>
      <c r="U23" s="100"/>
      <c r="V23" s="104">
        <f t="shared" si="7"/>
        <v>0</v>
      </c>
      <c r="W23" s="102">
        <f>+K23+O23+V23</f>
        <v>0</v>
      </c>
      <c r="X23" s="102"/>
      <c r="Y23" s="396"/>
      <c r="Z23" s="399"/>
    </row>
    <row r="24" spans="1:26" s="13" customFormat="1" ht="20.100000000000001" customHeight="1" x14ac:dyDescent="0.15">
      <c r="A24" s="12">
        <f t="shared" si="2"/>
        <v>18</v>
      </c>
      <c r="B24" s="146" t="s">
        <v>146</v>
      </c>
      <c r="C24" s="324"/>
      <c r="D24" s="147"/>
      <c r="E24" s="148"/>
      <c r="F24" s="149"/>
      <c r="G24" s="147"/>
      <c r="H24" s="148"/>
      <c r="I24" s="149"/>
      <c r="J24" s="150">
        <v>2</v>
      </c>
      <c r="K24" s="92">
        <f t="shared" ref="K24" si="15">SUM(D24:J24)</f>
        <v>2</v>
      </c>
      <c r="L24" s="151">
        <v>12</v>
      </c>
      <c r="M24" s="152">
        <v>37</v>
      </c>
      <c r="N24" s="150">
        <v>23</v>
      </c>
      <c r="O24" s="92">
        <f t="shared" ref="O24" si="16">SUM(L24:N24)</f>
        <v>72</v>
      </c>
      <c r="P24" s="151">
        <v>50</v>
      </c>
      <c r="Q24" s="152">
        <v>123</v>
      </c>
      <c r="R24" s="147">
        <v>52</v>
      </c>
      <c r="S24" s="148">
        <v>26</v>
      </c>
      <c r="T24" s="149"/>
      <c r="U24" s="147"/>
      <c r="V24" s="92">
        <f t="shared" ref="V24" si="17">SUM(P24:U24)</f>
        <v>251</v>
      </c>
      <c r="W24" s="149">
        <f>+K24+O24+V24</f>
        <v>325</v>
      </c>
      <c r="X24" s="149"/>
      <c r="Y24" s="396"/>
      <c r="Z24" s="399"/>
    </row>
    <row r="25" spans="1:26" s="13" customFormat="1" ht="20.100000000000001" customHeight="1" x14ac:dyDescent="0.15">
      <c r="A25" s="12">
        <f t="shared" si="2"/>
        <v>19</v>
      </c>
      <c r="B25" s="121" t="s">
        <v>148</v>
      </c>
      <c r="C25" s="323"/>
      <c r="D25" s="50"/>
      <c r="E25" s="56"/>
      <c r="F25" s="21"/>
      <c r="G25" s="50"/>
      <c r="H25" s="56"/>
      <c r="I25" s="21">
        <v>32</v>
      </c>
      <c r="J25" s="19">
        <v>59</v>
      </c>
      <c r="K25" s="20">
        <f t="shared" ref="K25" si="18">SUM(D25:J25)</f>
        <v>91</v>
      </c>
      <c r="L25" s="62"/>
      <c r="M25" s="68">
        <v>93</v>
      </c>
      <c r="N25" s="19">
        <v>65</v>
      </c>
      <c r="O25" s="20">
        <f t="shared" ref="O25:O26" si="19">SUM(L25:N25)</f>
        <v>158</v>
      </c>
      <c r="P25" s="62">
        <v>69</v>
      </c>
      <c r="Q25" s="68">
        <v>150</v>
      </c>
      <c r="R25" s="50">
        <v>62</v>
      </c>
      <c r="S25" s="56"/>
      <c r="T25" s="21"/>
      <c r="U25" s="50"/>
      <c r="V25" s="20">
        <f>SUM(P25:U25)</f>
        <v>281</v>
      </c>
      <c r="W25" s="21">
        <f t="shared" ref="W25:W34" si="20">+K25+O25+V25</f>
        <v>530</v>
      </c>
      <c r="X25" s="21"/>
      <c r="Y25" s="396"/>
      <c r="Z25" s="399"/>
    </row>
    <row r="26" spans="1:26" s="13" customFormat="1" ht="20.100000000000001" customHeight="1" x14ac:dyDescent="0.15">
      <c r="A26" s="12">
        <v>21</v>
      </c>
      <c r="B26" s="121" t="s">
        <v>180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1">SUM(D26:J26)</f>
        <v>0</v>
      </c>
      <c r="L26" s="304"/>
      <c r="M26" s="305">
        <v>500</v>
      </c>
      <c r="N26" s="299"/>
      <c r="O26" s="300">
        <f t="shared" si="19"/>
        <v>500</v>
      </c>
      <c r="P26" s="304"/>
      <c r="Q26" s="305"/>
      <c r="R26" s="302"/>
      <c r="S26" s="303"/>
      <c r="T26" s="301"/>
      <c r="U26" s="302"/>
      <c r="V26" s="300">
        <f>SUM(P26:U26)</f>
        <v>0</v>
      </c>
      <c r="W26" s="301">
        <f t="shared" si="20"/>
        <v>500</v>
      </c>
      <c r="X26" s="301"/>
      <c r="Y26" s="396"/>
      <c r="Z26" s="399"/>
    </row>
    <row r="27" spans="1:26" s="13" customFormat="1" ht="20.100000000000001" customHeight="1" x14ac:dyDescent="0.15">
      <c r="A27" s="12">
        <v>22</v>
      </c>
      <c r="B27" s="121" t="s">
        <v>149</v>
      </c>
      <c r="C27" s="327"/>
      <c r="D27" s="302"/>
      <c r="E27" s="303"/>
      <c r="F27" s="301"/>
      <c r="G27" s="302"/>
      <c r="H27" s="303"/>
      <c r="I27" s="301"/>
      <c r="J27" s="299">
        <v>136</v>
      </c>
      <c r="K27" s="300">
        <f t="shared" si="21"/>
        <v>136</v>
      </c>
      <c r="L27" s="304"/>
      <c r="M27" s="305">
        <v>50</v>
      </c>
      <c r="N27" s="299">
        <v>521</v>
      </c>
      <c r="O27" s="300">
        <f>SUM(L27:N27)</f>
        <v>571</v>
      </c>
      <c r="P27" s="304">
        <v>350</v>
      </c>
      <c r="Q27" s="305">
        <v>289</v>
      </c>
      <c r="R27" s="302">
        <v>133</v>
      </c>
      <c r="S27" s="303">
        <v>21</v>
      </c>
      <c r="T27" s="301"/>
      <c r="U27" s="302"/>
      <c r="V27" s="300">
        <f t="shared" ref="V27" si="22">SUM(P27:U27)</f>
        <v>793</v>
      </c>
      <c r="W27" s="301">
        <f t="shared" si="20"/>
        <v>1500</v>
      </c>
      <c r="X27" s="301"/>
      <c r="Y27" s="396"/>
      <c r="Z27" s="399"/>
    </row>
    <row r="28" spans="1:26" s="13" customFormat="1" ht="20.100000000000001" customHeight="1" x14ac:dyDescent="0.15">
      <c r="A28" s="12">
        <v>23</v>
      </c>
      <c r="B28" s="474" t="s">
        <v>150</v>
      </c>
      <c r="C28" s="475"/>
      <c r="D28" s="476"/>
      <c r="E28" s="477"/>
      <c r="F28" s="478"/>
      <c r="G28" s="476"/>
      <c r="H28" s="477">
        <v>17</v>
      </c>
      <c r="I28" s="478">
        <v>52</v>
      </c>
      <c r="J28" s="479">
        <v>151</v>
      </c>
      <c r="K28" s="480">
        <f t="shared" ref="K28:K31" si="23">SUM(D28:J28)</f>
        <v>220</v>
      </c>
      <c r="L28" s="481"/>
      <c r="M28" s="482"/>
      <c r="N28" s="479"/>
      <c r="O28" s="480">
        <f>SUM(L28:N28)</f>
        <v>0</v>
      </c>
      <c r="P28" s="481"/>
      <c r="Q28" s="482"/>
      <c r="R28" s="476"/>
      <c r="S28" s="477"/>
      <c r="T28" s="478"/>
      <c r="U28" s="476"/>
      <c r="V28" s="480">
        <f>SUM(P28:U28)</f>
        <v>0</v>
      </c>
      <c r="W28" s="478">
        <f t="shared" si="20"/>
        <v>220</v>
      </c>
      <c r="X28" s="478"/>
      <c r="Y28" s="396"/>
      <c r="Z28" s="399"/>
    </row>
    <row r="29" spans="1:26" s="13" customFormat="1" ht="20.100000000000001" customHeight="1" x14ac:dyDescent="0.15">
      <c r="A29" s="12">
        <v>24</v>
      </c>
      <c r="B29" s="308" t="s">
        <v>227</v>
      </c>
      <c r="C29" s="328"/>
      <c r="D29" s="309"/>
      <c r="E29" s="310"/>
      <c r="F29" s="311"/>
      <c r="G29" s="309"/>
      <c r="H29" s="310"/>
      <c r="I29" s="311">
        <v>56</v>
      </c>
      <c r="J29" s="312">
        <v>38</v>
      </c>
      <c r="K29" s="307">
        <f t="shared" si="23"/>
        <v>94</v>
      </c>
      <c r="L29" s="313">
        <v>40</v>
      </c>
      <c r="M29" s="314">
        <v>22</v>
      </c>
      <c r="N29" s="312">
        <v>21</v>
      </c>
      <c r="O29" s="307">
        <f>SUM(L29:N29)</f>
        <v>83</v>
      </c>
      <c r="P29" s="313">
        <v>6</v>
      </c>
      <c r="Q29" s="314"/>
      <c r="R29" s="309"/>
      <c r="S29" s="310"/>
      <c r="T29" s="311"/>
      <c r="U29" s="309"/>
      <c r="V29" s="307">
        <f>SUM(P29:U29)</f>
        <v>6</v>
      </c>
      <c r="W29" s="311">
        <f t="shared" si="20"/>
        <v>183</v>
      </c>
      <c r="X29" s="311"/>
      <c r="Y29" s="396"/>
      <c r="Z29" s="399"/>
    </row>
    <row r="30" spans="1:26" s="13" customFormat="1" ht="20.100000000000001" hidden="1" customHeight="1" x14ac:dyDescent="0.15">
      <c r="A30" s="12">
        <v>25</v>
      </c>
      <c r="B30" s="219" t="s">
        <v>213</v>
      </c>
      <c r="C30" s="329"/>
      <c r="D30" s="50"/>
      <c r="E30" s="56"/>
      <c r="F30" s="21"/>
      <c r="G30" s="50"/>
      <c r="H30" s="56"/>
      <c r="I30" s="21"/>
      <c r="J30" s="19"/>
      <c r="K30" s="20">
        <f t="shared" si="23"/>
        <v>0</v>
      </c>
      <c r="L30" s="62"/>
      <c r="M30" s="68"/>
      <c r="N30" s="19"/>
      <c r="O30" s="20">
        <f t="shared" ref="O30:O31" si="24">SUM(L30:N30)</f>
        <v>0</v>
      </c>
      <c r="P30" s="62"/>
      <c r="Q30" s="68"/>
      <c r="R30" s="50"/>
      <c r="S30" s="56"/>
      <c r="T30" s="21"/>
      <c r="U30" s="50"/>
      <c r="V30" s="20">
        <f t="shared" ref="V30:V32" si="25">SUM(P30:U30)</f>
        <v>0</v>
      </c>
      <c r="W30" s="21">
        <f t="shared" si="20"/>
        <v>0</v>
      </c>
      <c r="X30" s="21"/>
      <c r="Y30" s="396"/>
      <c r="Z30" s="399"/>
    </row>
    <row r="31" spans="1:26" s="13" customFormat="1" ht="20.100000000000001" hidden="1" customHeight="1" x14ac:dyDescent="0.15">
      <c r="A31" s="12">
        <v>26</v>
      </c>
      <c r="B31" s="219" t="s">
        <v>196</v>
      </c>
      <c r="C31" s="329"/>
      <c r="D31" s="220"/>
      <c r="E31" s="221"/>
      <c r="F31" s="222"/>
      <c r="G31" s="220"/>
      <c r="H31" s="221"/>
      <c r="I31" s="222"/>
      <c r="J31" s="223"/>
      <c r="K31" s="224">
        <f t="shared" si="23"/>
        <v>0</v>
      </c>
      <c r="L31" s="225"/>
      <c r="M31" s="226"/>
      <c r="N31" s="223"/>
      <c r="O31" s="224">
        <f t="shared" si="24"/>
        <v>0</v>
      </c>
      <c r="P31" s="225"/>
      <c r="Q31" s="226"/>
      <c r="R31" s="220"/>
      <c r="S31" s="221"/>
      <c r="T31" s="222"/>
      <c r="U31" s="220"/>
      <c r="V31" s="224">
        <f t="shared" si="25"/>
        <v>0</v>
      </c>
      <c r="W31" s="222">
        <f t="shared" si="20"/>
        <v>0</v>
      </c>
      <c r="X31" s="222"/>
      <c r="Y31" s="396"/>
      <c r="Z31" s="399"/>
    </row>
    <row r="32" spans="1:26" s="13" customFormat="1" ht="20.100000000000001" customHeight="1" x14ac:dyDescent="0.15">
      <c r="A32" s="12">
        <v>27</v>
      </c>
      <c r="B32" s="121" t="s">
        <v>212</v>
      </c>
      <c r="C32" s="323"/>
      <c r="D32" s="50"/>
      <c r="E32" s="56"/>
      <c r="F32" s="21"/>
      <c r="G32" s="50"/>
      <c r="H32" s="56">
        <v>114</v>
      </c>
      <c r="I32" s="21">
        <v>213</v>
      </c>
      <c r="J32" s="19">
        <v>187</v>
      </c>
      <c r="K32" s="20">
        <f>SUM(D32:J32)</f>
        <v>514</v>
      </c>
      <c r="L32" s="62">
        <v>98</v>
      </c>
      <c r="M32" s="68">
        <v>98</v>
      </c>
      <c r="N32" s="19">
        <v>106</v>
      </c>
      <c r="O32" s="20">
        <f>SUM(L32:N32)</f>
        <v>302</v>
      </c>
      <c r="P32" s="62">
        <v>132</v>
      </c>
      <c r="Q32" s="68">
        <v>74</v>
      </c>
      <c r="R32" s="50">
        <v>43</v>
      </c>
      <c r="S32" s="56"/>
      <c r="T32" s="21"/>
      <c r="U32" s="50"/>
      <c r="V32" s="20">
        <f t="shared" si="25"/>
        <v>249</v>
      </c>
      <c r="W32" s="21">
        <f t="shared" si="20"/>
        <v>1065</v>
      </c>
      <c r="X32" s="21"/>
      <c r="Y32" s="396"/>
      <c r="Z32" s="399"/>
    </row>
    <row r="33" spans="1:26" s="13" customFormat="1" ht="20.100000000000001" customHeight="1" x14ac:dyDescent="0.15">
      <c r="A33" s="12">
        <f t="shared" si="2"/>
        <v>28</v>
      </c>
      <c r="B33" s="122" t="s">
        <v>136</v>
      </c>
      <c r="C33" s="330"/>
      <c r="D33" s="51"/>
      <c r="E33" s="57"/>
      <c r="F33" s="27"/>
      <c r="G33" s="51"/>
      <c r="H33" s="57">
        <v>317</v>
      </c>
      <c r="I33" s="27">
        <v>1479</v>
      </c>
      <c r="J33" s="25">
        <v>2522</v>
      </c>
      <c r="K33" s="26">
        <f>SUM(D33:J33)</f>
        <v>4318</v>
      </c>
      <c r="L33" s="63">
        <v>1110</v>
      </c>
      <c r="M33" s="69">
        <v>1274</v>
      </c>
      <c r="N33" s="25">
        <v>618</v>
      </c>
      <c r="O33" s="26">
        <f>SUM(L33:N33)</f>
        <v>3002</v>
      </c>
      <c r="P33" s="63">
        <v>296</v>
      </c>
      <c r="Q33" s="69">
        <v>269</v>
      </c>
      <c r="R33" s="51">
        <v>102</v>
      </c>
      <c r="S33" s="57">
        <v>63</v>
      </c>
      <c r="T33" s="27"/>
      <c r="U33" s="51"/>
      <c r="V33" s="26">
        <f>SUM(P33:U33)</f>
        <v>730</v>
      </c>
      <c r="W33" s="27">
        <f t="shared" si="20"/>
        <v>8050</v>
      </c>
      <c r="X33" s="27"/>
      <c r="Y33" s="396"/>
      <c r="Z33" s="399"/>
    </row>
    <row r="34" spans="1:26" s="22" customFormat="1" ht="20.100000000000001" customHeight="1" x14ac:dyDescent="0.15">
      <c r="A34" s="28"/>
      <c r="B34" s="127" t="s">
        <v>52</v>
      </c>
      <c r="C34" s="335">
        <f t="shared" ref="C34:J34" si="26">SUM(C7:C33)</f>
        <v>0</v>
      </c>
      <c r="D34" s="52">
        <f t="shared" si="26"/>
        <v>500</v>
      </c>
      <c r="E34" s="58">
        <f t="shared" si="26"/>
        <v>365</v>
      </c>
      <c r="F34" s="32">
        <f t="shared" si="26"/>
        <v>1550</v>
      </c>
      <c r="G34" s="52">
        <f t="shared" si="26"/>
        <v>3199</v>
      </c>
      <c r="H34" s="58">
        <f>SUM(H7:H33)</f>
        <v>5064</v>
      </c>
      <c r="I34" s="32">
        <f t="shared" si="26"/>
        <v>4737</v>
      </c>
      <c r="J34" s="30">
        <f t="shared" si="26"/>
        <v>4771</v>
      </c>
      <c r="K34" s="31">
        <f>SUM(C34:J34)</f>
        <v>20186</v>
      </c>
      <c r="L34" s="64">
        <f>SUM(L7:L33)</f>
        <v>3900</v>
      </c>
      <c r="M34" s="70">
        <f>SUM(M7:M33)</f>
        <v>4867</v>
      </c>
      <c r="N34" s="30">
        <f>SUM(N7:N33)</f>
        <v>4570</v>
      </c>
      <c r="O34" s="31">
        <f>SUM(L34:N34)</f>
        <v>13337</v>
      </c>
      <c r="P34" s="64">
        <f t="shared" ref="P34:U34" si="27">SUM(P7:P33)</f>
        <v>7946</v>
      </c>
      <c r="Q34" s="70">
        <f t="shared" si="27"/>
        <v>5942</v>
      </c>
      <c r="R34" s="52">
        <f t="shared" si="27"/>
        <v>4183</v>
      </c>
      <c r="S34" s="58">
        <f t="shared" si="27"/>
        <v>1209</v>
      </c>
      <c r="T34" s="32">
        <f t="shared" si="27"/>
        <v>0</v>
      </c>
      <c r="U34" s="52">
        <f t="shared" si="27"/>
        <v>0</v>
      </c>
      <c r="V34" s="31">
        <f>SUM(P34:U34)</f>
        <v>19280</v>
      </c>
      <c r="W34" s="32">
        <f t="shared" si="20"/>
        <v>52803</v>
      </c>
      <c r="X34" s="32">
        <f>SUM(X7:X33)</f>
        <v>0</v>
      </c>
      <c r="Y34" s="398"/>
      <c r="Z34" s="111"/>
    </row>
    <row r="35" spans="1:26" s="13" customFormat="1" ht="20.100000000000001" customHeight="1" thickBot="1" x14ac:dyDescent="0.2">
      <c r="A35" s="12"/>
      <c r="B35" s="125" t="s">
        <v>216</v>
      </c>
      <c r="C35" s="463"/>
      <c r="D35" s="464"/>
      <c r="E35" s="465"/>
      <c r="F35" s="466"/>
      <c r="G35" s="464">
        <v>9</v>
      </c>
      <c r="H35" s="465">
        <v>10</v>
      </c>
      <c r="I35" s="466">
        <v>18</v>
      </c>
      <c r="J35" s="467">
        <v>55</v>
      </c>
      <c r="K35" s="468">
        <f>SUM(G35:J35)</f>
        <v>92</v>
      </c>
      <c r="L35" s="469">
        <v>61</v>
      </c>
      <c r="M35" s="470">
        <v>55</v>
      </c>
      <c r="N35" s="467">
        <v>5</v>
      </c>
      <c r="O35" s="468">
        <f>SUM(L35:N35)</f>
        <v>121</v>
      </c>
      <c r="P35" s="469"/>
      <c r="Q35" s="470"/>
      <c r="R35" s="464"/>
      <c r="S35" s="465"/>
      <c r="T35" s="466"/>
      <c r="U35" s="464"/>
      <c r="V35" s="468">
        <f t="shared" si="7"/>
        <v>0</v>
      </c>
      <c r="W35" s="466">
        <f>+K35+O35+V35</f>
        <v>213</v>
      </c>
      <c r="X35" s="466"/>
      <c r="Y35" s="396"/>
    </row>
    <row r="36" spans="1:26" s="22" customFormat="1" ht="20.100000000000001" customHeight="1" x14ac:dyDescent="0.15">
      <c r="A36" s="28"/>
      <c r="B36" s="126" t="s">
        <v>133</v>
      </c>
      <c r="C36" s="336">
        <f>+C35+C34</f>
        <v>0</v>
      </c>
      <c r="D36" s="54">
        <f>+D35+D34</f>
        <v>500</v>
      </c>
      <c r="E36" s="60">
        <f t="shared" ref="E36:U36" si="28">+E35+E34</f>
        <v>365</v>
      </c>
      <c r="F36" s="41">
        <f>+F35+F34</f>
        <v>1550</v>
      </c>
      <c r="G36" s="54">
        <f t="shared" si="28"/>
        <v>3208</v>
      </c>
      <c r="H36" s="60">
        <f>+H35+H34</f>
        <v>5074</v>
      </c>
      <c r="I36" s="41">
        <f t="shared" si="28"/>
        <v>4755</v>
      </c>
      <c r="J36" s="39">
        <f>+J35+J34</f>
        <v>4826</v>
      </c>
      <c r="K36" s="40">
        <f>+K35+K34</f>
        <v>20278</v>
      </c>
      <c r="L36" s="66">
        <f t="shared" si="28"/>
        <v>3961</v>
      </c>
      <c r="M36" s="72">
        <f t="shared" si="28"/>
        <v>4922</v>
      </c>
      <c r="N36" s="39">
        <f t="shared" si="28"/>
        <v>4575</v>
      </c>
      <c r="O36" s="40">
        <f>+O35+O34</f>
        <v>13458</v>
      </c>
      <c r="P36" s="66">
        <f t="shared" si="28"/>
        <v>7946</v>
      </c>
      <c r="Q36" s="72">
        <f t="shared" si="28"/>
        <v>5942</v>
      </c>
      <c r="R36" s="54">
        <f t="shared" si="28"/>
        <v>4183</v>
      </c>
      <c r="S36" s="60">
        <f t="shared" si="28"/>
        <v>1209</v>
      </c>
      <c r="T36" s="41">
        <f t="shared" si="28"/>
        <v>0</v>
      </c>
      <c r="U36" s="54">
        <f t="shared" si="28"/>
        <v>0</v>
      </c>
      <c r="V36" s="40">
        <f>+V35+V34</f>
        <v>19280</v>
      </c>
      <c r="W36" s="41">
        <f>+W35+W34</f>
        <v>53016</v>
      </c>
      <c r="X36" s="41">
        <f>+X35+X34</f>
        <v>0</v>
      </c>
      <c r="Y36" s="396"/>
    </row>
    <row r="37" spans="1:26" s="13" customFormat="1" ht="18" hidden="1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/>
      <c r="M37" s="314"/>
      <c r="N37" s="312"/>
      <c r="O37" s="307">
        <f>SUM(L37:N37)</f>
        <v>0</v>
      </c>
      <c r="P37" s="313"/>
      <c r="Q37" s="314"/>
      <c r="R37" s="309"/>
      <c r="S37" s="310"/>
      <c r="T37" s="311"/>
      <c r="U37" s="309"/>
      <c r="V37" s="307">
        <f>SUM(P37:U37)</f>
        <v>0</v>
      </c>
      <c r="W37" s="311">
        <f>+K37+O37+V37</f>
        <v>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29">SUM(P38:U38)</f>
        <v>0</v>
      </c>
      <c r="W38" s="132">
        <f>+K38+O38+V38</f>
        <v>0</v>
      </c>
      <c r="X38" s="132"/>
      <c r="Y38" s="396"/>
      <c r="Z38" s="400">
        <v>90</v>
      </c>
    </row>
    <row r="39" spans="1:26" hidden="1" x14ac:dyDescent="0.15">
      <c r="B39" s="415" t="s">
        <v>192</v>
      </c>
      <c r="C39" s="416">
        <f>+C38+C37+C36</f>
        <v>0</v>
      </c>
      <c r="D39" s="417">
        <f t="shared" ref="D39:I39" si="30">+D38+D37+D36</f>
        <v>500</v>
      </c>
      <c r="E39" s="418">
        <f t="shared" si="30"/>
        <v>365</v>
      </c>
      <c r="F39" s="419">
        <f t="shared" si="30"/>
        <v>1550</v>
      </c>
      <c r="G39" s="417">
        <f t="shared" si="30"/>
        <v>3208</v>
      </c>
      <c r="H39" s="418">
        <f>+H38+H37+H36</f>
        <v>5074</v>
      </c>
      <c r="I39" s="419">
        <f t="shared" si="30"/>
        <v>4755</v>
      </c>
      <c r="J39" s="420">
        <f>+J38+J37+J36</f>
        <v>4826</v>
      </c>
      <c r="K39" s="421">
        <v>34618</v>
      </c>
      <c r="L39" s="422">
        <f>+L38+L37+L36</f>
        <v>3961</v>
      </c>
      <c r="M39" s="423">
        <f t="shared" ref="M39:N39" si="31">+M38+M37+M36</f>
        <v>4922</v>
      </c>
      <c r="N39" s="420">
        <f t="shared" si="31"/>
        <v>4575</v>
      </c>
      <c r="O39" s="421">
        <v>66469</v>
      </c>
      <c r="P39" s="422">
        <f t="shared" ref="P39:U39" si="32">+P38+P37+P36</f>
        <v>7946</v>
      </c>
      <c r="Q39" s="423">
        <f t="shared" si="32"/>
        <v>5942</v>
      </c>
      <c r="R39" s="417">
        <f t="shared" si="32"/>
        <v>4183</v>
      </c>
      <c r="S39" s="418">
        <f t="shared" si="32"/>
        <v>1209</v>
      </c>
      <c r="T39" s="419">
        <f t="shared" si="32"/>
        <v>0</v>
      </c>
      <c r="U39" s="417">
        <f t="shared" si="32"/>
        <v>0</v>
      </c>
      <c r="V39" s="421">
        <f>SUM(P39:U39)</f>
        <v>19280</v>
      </c>
      <c r="W39" s="419">
        <f>+K39+O39+V39</f>
        <v>120367</v>
      </c>
      <c r="X39" s="419">
        <f>+X38+X37</f>
        <v>0</v>
      </c>
    </row>
    <row r="40" spans="1:26" x14ac:dyDescent="0.15">
      <c r="X40" s="315"/>
    </row>
    <row r="42" spans="1:26" x14ac:dyDescent="0.15">
      <c r="W42" s="315">
        <f>SUM(W7:W33)</f>
        <v>52803</v>
      </c>
    </row>
    <row r="43" spans="1:26" x14ac:dyDescent="0.15">
      <c r="W43" s="315">
        <f>+W42+W35</f>
        <v>53016</v>
      </c>
    </row>
    <row r="44" spans="1:26" x14ac:dyDescent="0.15">
      <c r="W44" s="315">
        <f>+W43+W37+W38</f>
        <v>53016</v>
      </c>
    </row>
  </sheetData>
  <mergeCells count="16">
    <mergeCell ref="X4:X6"/>
    <mergeCell ref="D5:F5"/>
    <mergeCell ref="G5:I5"/>
    <mergeCell ref="K5:K6"/>
    <mergeCell ref="L5:M5"/>
    <mergeCell ref="O5:O6"/>
    <mergeCell ref="P5:Q5"/>
    <mergeCell ref="R5:T5"/>
    <mergeCell ref="V5:V6"/>
    <mergeCell ref="B2:W2"/>
    <mergeCell ref="V3:W3"/>
    <mergeCell ref="B4:B6"/>
    <mergeCell ref="C4:K4"/>
    <mergeCell ref="L4:O4"/>
    <mergeCell ref="P4:V4"/>
    <mergeCell ref="W4:W6"/>
  </mergeCells>
  <phoneticPr fontId="2"/>
  <pageMargins left="0.7" right="0.7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EDF4-9549-4C46-9565-EBC46D0DB1DC}">
  <sheetPr>
    <pageSetUpPr fitToPage="1"/>
  </sheetPr>
  <dimension ref="A1:V21"/>
  <sheetViews>
    <sheetView workbookViewId="0">
      <selection sqref="A1:XFD1048576"/>
    </sheetView>
  </sheetViews>
  <sheetFormatPr defaultRowHeight="13.5" x14ac:dyDescent="0.15"/>
  <cols>
    <col min="1" max="1" width="10.875" style="123" customWidth="1"/>
    <col min="2" max="4" width="4.62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3" width="7.625" customWidth="1"/>
    <col min="14" max="19" width="4.6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215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7</v>
      </c>
      <c r="F7" s="272">
        <v>2</v>
      </c>
      <c r="G7" s="273">
        <v>6</v>
      </c>
      <c r="H7" s="274"/>
      <c r="I7" s="275">
        <f t="shared" ref="I7:I19" si="0">SUM(B7:H7)</f>
        <v>15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15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/>
      <c r="E8" s="432">
        <v>1.9</v>
      </c>
      <c r="F8" s="433">
        <v>8.5</v>
      </c>
      <c r="G8" s="434">
        <v>8.5</v>
      </c>
      <c r="H8" s="281">
        <v>2.1</v>
      </c>
      <c r="I8" s="282">
        <f t="shared" si="0"/>
        <v>21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21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/>
      <c r="F9" s="279"/>
      <c r="G9" s="434">
        <v>3.5</v>
      </c>
      <c r="H9" s="435">
        <v>3.5</v>
      </c>
      <c r="I9" s="282">
        <f t="shared" si="0"/>
        <v>7</v>
      </c>
      <c r="J9" s="283"/>
      <c r="K9" s="284"/>
      <c r="L9" s="281"/>
      <c r="M9" s="282">
        <f t="shared" si="1"/>
        <v>0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7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/>
      <c r="F10" s="279"/>
      <c r="G10" s="280"/>
      <c r="H10" s="281"/>
      <c r="I10" s="282">
        <f t="shared" si="0"/>
        <v>0</v>
      </c>
      <c r="J10" s="283"/>
      <c r="K10" s="284"/>
      <c r="L10" s="281"/>
      <c r="M10" s="282">
        <f t="shared" si="1"/>
        <v>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0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/>
      <c r="F11" s="279"/>
      <c r="G11" s="280"/>
      <c r="H11" s="281"/>
      <c r="I11" s="282">
        <f t="shared" si="0"/>
        <v>0</v>
      </c>
      <c r="J11" s="283"/>
      <c r="K11" s="284"/>
      <c r="L11" s="281"/>
      <c r="M11" s="282">
        <f t="shared" si="1"/>
        <v>0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/>
      <c r="G12" s="280"/>
      <c r="H12" s="281"/>
      <c r="I12" s="282">
        <f t="shared" si="0"/>
        <v>0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/>
      <c r="F13" s="279"/>
      <c r="G13" s="280"/>
      <c r="H13" s="281"/>
      <c r="I13" s="282">
        <f t="shared" si="0"/>
        <v>0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0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/>
      <c r="G14" s="287"/>
      <c r="H14" s="288"/>
      <c r="I14" s="289">
        <f t="shared" si="0"/>
        <v>0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0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/>
      <c r="G15" s="280"/>
      <c r="H15" s="281"/>
      <c r="I15" s="282">
        <f t="shared" si="0"/>
        <v>0</v>
      </c>
      <c r="J15" s="283"/>
      <c r="K15" s="284"/>
      <c r="L15" s="281"/>
      <c r="M15" s="282">
        <f t="shared" si="1"/>
        <v>0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0</v>
      </c>
      <c r="V15" s="175"/>
    </row>
    <row r="16" spans="1:22" s="158" customFormat="1" ht="23.25" hidden="1" customHeight="1" x14ac:dyDescent="0.15">
      <c r="A16" s="269" t="s">
        <v>110</v>
      </c>
      <c r="B16" s="278"/>
      <c r="C16" s="279"/>
      <c r="D16" s="280"/>
      <c r="E16" s="278"/>
      <c r="F16" s="279"/>
      <c r="G16" s="280"/>
      <c r="H16" s="281"/>
      <c r="I16" s="282">
        <f t="shared" si="0"/>
        <v>0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/>
      <c r="G18" s="280"/>
      <c r="H18" s="281"/>
      <c r="I18" s="282">
        <f t="shared" si="0"/>
        <v>0</v>
      </c>
      <c r="J18" s="283"/>
      <c r="K18" s="284"/>
      <c r="L18" s="281"/>
      <c r="M18" s="282">
        <f t="shared" si="1"/>
        <v>0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0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/>
      <c r="H19" s="281">
        <v>49</v>
      </c>
      <c r="I19" s="282">
        <f t="shared" si="0"/>
        <v>49</v>
      </c>
      <c r="J19" s="437">
        <v>60.9</v>
      </c>
      <c r="K19" s="438">
        <v>55.5</v>
      </c>
      <c r="L19" s="435">
        <v>4.5999999999999996</v>
      </c>
      <c r="M19" s="282">
        <f t="shared" si="1"/>
        <v>121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170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0</v>
      </c>
      <c r="E20" s="292">
        <f t="shared" si="4"/>
        <v>8.9</v>
      </c>
      <c r="F20" s="293">
        <f t="shared" si="4"/>
        <v>10.5</v>
      </c>
      <c r="G20" s="294">
        <f t="shared" si="4"/>
        <v>18</v>
      </c>
      <c r="H20" s="295">
        <f t="shared" si="4"/>
        <v>54.6</v>
      </c>
      <c r="I20" s="296">
        <f t="shared" si="4"/>
        <v>92</v>
      </c>
      <c r="J20" s="297">
        <f t="shared" si="4"/>
        <v>60.9</v>
      </c>
      <c r="K20" s="298">
        <f t="shared" si="4"/>
        <v>55.5</v>
      </c>
      <c r="L20" s="295">
        <f t="shared" si="4"/>
        <v>4.5999999999999996</v>
      </c>
      <c r="M20" s="296">
        <f t="shared" si="4"/>
        <v>121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462">
        <f t="shared" si="4"/>
        <v>0</v>
      </c>
      <c r="T20" s="296">
        <f t="shared" si="4"/>
        <v>0</v>
      </c>
      <c r="U20" s="294">
        <f t="shared" si="4"/>
        <v>213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731D-0806-420A-AA54-EC2F6241BB6C}">
  <sheetPr>
    <pageSetUpPr fitToPage="1"/>
  </sheetPr>
  <dimension ref="A1:Z44"/>
  <sheetViews>
    <sheetView workbookViewId="0">
      <selection activeCell="B19" sqref="B19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209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15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15.7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15.7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15.7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154</v>
      </c>
      <c r="G6" s="75" t="s">
        <v>207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/>
    </row>
    <row r="7" spans="1:26" s="13" customFormat="1" ht="18" customHeight="1" x14ac:dyDescent="0.15">
      <c r="A7" s="12">
        <v>1</v>
      </c>
      <c r="B7" s="121" t="s">
        <v>138</v>
      </c>
      <c r="C7" s="323"/>
      <c r="D7" s="50"/>
      <c r="E7" s="56"/>
      <c r="F7" s="21"/>
      <c r="G7" s="50">
        <v>1765</v>
      </c>
      <c r="H7" s="56">
        <v>1736</v>
      </c>
      <c r="I7" s="21">
        <v>1171</v>
      </c>
      <c r="J7" s="19">
        <v>128</v>
      </c>
      <c r="K7" s="20">
        <f>SUM(D7:J7)</f>
        <v>4800</v>
      </c>
      <c r="L7" s="62"/>
      <c r="M7" s="68">
        <v>500</v>
      </c>
      <c r="N7" s="19"/>
      <c r="O7" s="20">
        <f t="shared" ref="O7" si="0">SUM(L7:N7)</f>
        <v>500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5300</v>
      </c>
      <c r="X7" s="21"/>
      <c r="Y7" s="396"/>
      <c r="Z7" s="399"/>
    </row>
    <row r="8" spans="1:26" s="13" customFormat="1" ht="18" customHeight="1" x14ac:dyDescent="0.15">
      <c r="A8" s="12">
        <f t="shared" ref="A8:A33" si="2">+A7+1</f>
        <v>2</v>
      </c>
      <c r="B8" s="121" t="s">
        <v>140</v>
      </c>
      <c r="C8" s="323"/>
      <c r="D8" s="50"/>
      <c r="E8" s="56"/>
      <c r="F8" s="21"/>
      <c r="G8" s="50"/>
      <c r="H8" s="56"/>
      <c r="I8" s="21">
        <v>1047</v>
      </c>
      <c r="J8" s="19">
        <v>2004</v>
      </c>
      <c r="K8" s="20">
        <f>SUM(D8:J8)</f>
        <v>3051</v>
      </c>
      <c r="L8" s="62">
        <v>2477</v>
      </c>
      <c r="M8" s="68">
        <v>1747</v>
      </c>
      <c r="N8" s="19">
        <v>4748</v>
      </c>
      <c r="O8" s="20">
        <f t="shared" ref="O8" si="3">SUM(L8:N8)</f>
        <v>8972</v>
      </c>
      <c r="P8" s="62">
        <v>4536</v>
      </c>
      <c r="Q8" s="68">
        <v>4546</v>
      </c>
      <c r="R8" s="50">
        <v>841</v>
      </c>
      <c r="S8" s="56"/>
      <c r="T8" s="21"/>
      <c r="U8" s="50"/>
      <c r="V8" s="20">
        <f t="shared" ref="V8" si="4">SUM(P8:U8)</f>
        <v>9923</v>
      </c>
      <c r="W8" s="21">
        <f t="shared" ref="W8:W19" si="5">+K8+O8+V8</f>
        <v>21946</v>
      </c>
      <c r="X8" s="21"/>
      <c r="Y8" s="396"/>
      <c r="Z8" s="399"/>
    </row>
    <row r="9" spans="1:26" s="13" customFormat="1" ht="18" customHeight="1" x14ac:dyDescent="0.15">
      <c r="A9" s="12">
        <f t="shared" si="2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/>
      <c r="N9" s="19">
        <v>1000</v>
      </c>
      <c r="O9" s="20">
        <f t="shared" ref="O9:O20" si="6">SUM(L9:N9)</f>
        <v>1000</v>
      </c>
      <c r="P9" s="62">
        <v>500</v>
      </c>
      <c r="Q9" s="68"/>
      <c r="R9" s="50"/>
      <c r="S9" s="56"/>
      <c r="T9" s="21"/>
      <c r="U9" s="50"/>
      <c r="V9" s="20">
        <f t="shared" ref="V9:V35" si="7">SUM(P9:U9)</f>
        <v>500</v>
      </c>
      <c r="W9" s="21">
        <f t="shared" si="5"/>
        <v>1500</v>
      </c>
      <c r="X9" s="21"/>
      <c r="Y9" s="396"/>
      <c r="Z9" s="399"/>
    </row>
    <row r="10" spans="1:26" s="13" customFormat="1" ht="18" hidden="1" customHeight="1" x14ac:dyDescent="0.15">
      <c r="A10" s="12">
        <f t="shared" si="2"/>
        <v>4</v>
      </c>
      <c r="B10" s="121" t="s">
        <v>92</v>
      </c>
      <c r="C10" s="323"/>
      <c r="D10" s="50"/>
      <c r="E10" s="56"/>
      <c r="F10" s="21"/>
      <c r="G10" s="50"/>
      <c r="H10" s="56"/>
      <c r="I10" s="21"/>
      <c r="J10" s="19"/>
      <c r="K10" s="20">
        <f>SUM(D10:J10)</f>
        <v>0</v>
      </c>
      <c r="L10" s="62"/>
      <c r="M10" s="68"/>
      <c r="N10" s="19"/>
      <c r="O10" s="20">
        <f t="shared" si="6"/>
        <v>0</v>
      </c>
      <c r="P10" s="62"/>
      <c r="Q10" s="68"/>
      <c r="R10" s="50"/>
      <c r="S10" s="56"/>
      <c r="T10" s="21"/>
      <c r="U10" s="50"/>
      <c r="V10" s="20">
        <f t="shared" si="7"/>
        <v>0</v>
      </c>
      <c r="W10" s="21">
        <f t="shared" si="5"/>
        <v>0</v>
      </c>
      <c r="X10" s="21"/>
      <c r="Y10" s="396"/>
      <c r="Z10" s="399"/>
    </row>
    <row r="11" spans="1:26" s="13" customFormat="1" ht="18" customHeight="1" x14ac:dyDescent="0.15">
      <c r="A11" s="12">
        <f t="shared" si="2"/>
        <v>5</v>
      </c>
      <c r="B11" s="121" t="s">
        <v>163</v>
      </c>
      <c r="C11" s="323"/>
      <c r="D11" s="50">
        <v>8</v>
      </c>
      <c r="E11" s="56">
        <v>46</v>
      </c>
      <c r="F11" s="21">
        <v>1529</v>
      </c>
      <c r="G11" s="50">
        <v>571</v>
      </c>
      <c r="H11" s="56">
        <v>6718</v>
      </c>
      <c r="I11" s="21">
        <v>5716</v>
      </c>
      <c r="J11" s="19">
        <v>2341</v>
      </c>
      <c r="K11" s="20">
        <f>SUM(C11:J11)</f>
        <v>16929</v>
      </c>
      <c r="L11" s="62">
        <v>1794</v>
      </c>
      <c r="M11" s="68">
        <v>3767</v>
      </c>
      <c r="N11" s="19">
        <v>5646</v>
      </c>
      <c r="O11" s="20">
        <f>SUM(L11:N11)</f>
        <v>11207</v>
      </c>
      <c r="P11" s="62">
        <v>4912</v>
      </c>
      <c r="Q11" s="68">
        <v>552</v>
      </c>
      <c r="R11" s="50"/>
      <c r="S11" s="56"/>
      <c r="T11" s="21"/>
      <c r="U11" s="50"/>
      <c r="V11" s="20">
        <f t="shared" si="7"/>
        <v>5464</v>
      </c>
      <c r="W11" s="21">
        <f>+K11+O11+V11</f>
        <v>33600</v>
      </c>
      <c r="X11" s="21"/>
      <c r="Y11" s="396"/>
      <c r="Z11" s="399"/>
    </row>
    <row r="12" spans="1:26" s="13" customFormat="1" ht="18" customHeight="1" x14ac:dyDescent="0.15">
      <c r="A12" s="12">
        <f>+A11+1</f>
        <v>6</v>
      </c>
      <c r="B12" s="129" t="s">
        <v>202</v>
      </c>
      <c r="C12" s="325"/>
      <c r="D12" s="130"/>
      <c r="E12" s="131"/>
      <c r="F12" s="132"/>
      <c r="G12" s="130"/>
      <c r="H12" s="131">
        <v>181</v>
      </c>
      <c r="I12" s="132">
        <v>1613</v>
      </c>
      <c r="J12" s="133">
        <v>884</v>
      </c>
      <c r="K12" s="134">
        <f>SUM(D12:J12)</f>
        <v>2678</v>
      </c>
      <c r="L12" s="135">
        <v>1036</v>
      </c>
      <c r="M12" s="136">
        <v>1293</v>
      </c>
      <c r="N12" s="133">
        <v>680</v>
      </c>
      <c r="O12" s="134">
        <f t="shared" si="6"/>
        <v>3009</v>
      </c>
      <c r="P12" s="135">
        <v>689</v>
      </c>
      <c r="Q12" s="136">
        <v>234</v>
      </c>
      <c r="R12" s="130"/>
      <c r="S12" s="131"/>
      <c r="T12" s="132"/>
      <c r="U12" s="130"/>
      <c r="V12" s="134">
        <f t="shared" si="7"/>
        <v>923</v>
      </c>
      <c r="W12" s="132">
        <f>+K12+O12+V12</f>
        <v>6610</v>
      </c>
      <c r="X12" s="132"/>
      <c r="Y12" s="396"/>
      <c r="Z12" s="399"/>
    </row>
    <row r="13" spans="1:26" s="13" customFormat="1" ht="18" customHeight="1" x14ac:dyDescent="0.15">
      <c r="A13" s="145">
        <f t="shared" si="2"/>
        <v>7</v>
      </c>
      <c r="B13" s="146" t="s">
        <v>200</v>
      </c>
      <c r="C13" s="324"/>
      <c r="D13" s="147"/>
      <c r="E13" s="148"/>
      <c r="F13" s="149"/>
      <c r="G13" s="147">
        <v>19</v>
      </c>
      <c r="H13" s="148">
        <v>24</v>
      </c>
      <c r="I13" s="149">
        <v>1043</v>
      </c>
      <c r="J13" s="150"/>
      <c r="K13" s="92">
        <f>SUM(D13:J13)</f>
        <v>1086</v>
      </c>
      <c r="L13" s="151"/>
      <c r="M13" s="152">
        <v>362</v>
      </c>
      <c r="N13" s="150">
        <v>2512</v>
      </c>
      <c r="O13" s="92">
        <f t="shared" ref="O13:O14" si="8">SUM(L13:N13)</f>
        <v>2874</v>
      </c>
      <c r="P13" s="151">
        <v>2040</v>
      </c>
      <c r="Q13" s="152"/>
      <c r="R13" s="147"/>
      <c r="S13" s="148"/>
      <c r="T13" s="149"/>
      <c r="U13" s="147"/>
      <c r="V13" s="92">
        <f>SUM(P13:U13)</f>
        <v>2040</v>
      </c>
      <c r="W13" s="149">
        <f t="shared" ref="W13:W16" si="9">+K13+O13+V13</f>
        <v>6000</v>
      </c>
      <c r="X13" s="149"/>
      <c r="Y13" s="396"/>
      <c r="Z13" s="399"/>
    </row>
    <row r="14" spans="1:26" s="13" customFormat="1" ht="18" customHeight="1" x14ac:dyDescent="0.15">
      <c r="A14" s="12">
        <f t="shared" si="2"/>
        <v>8</v>
      </c>
      <c r="B14" s="424" t="s">
        <v>206</v>
      </c>
      <c r="C14" s="329"/>
      <c r="D14" s="220"/>
      <c r="E14" s="221"/>
      <c r="F14" s="222"/>
      <c r="G14" s="220"/>
      <c r="H14" s="221">
        <v>38</v>
      </c>
      <c r="I14" s="222">
        <v>946</v>
      </c>
      <c r="J14" s="223">
        <v>268</v>
      </c>
      <c r="K14" s="224">
        <f t="shared" ref="K14" si="10">SUM(D14:J14)</f>
        <v>1252</v>
      </c>
      <c r="L14" s="225">
        <v>705</v>
      </c>
      <c r="M14" s="226">
        <v>507</v>
      </c>
      <c r="N14" s="223">
        <v>1812</v>
      </c>
      <c r="O14" s="224">
        <f t="shared" si="8"/>
        <v>3024</v>
      </c>
      <c r="P14" s="225">
        <v>1925</v>
      </c>
      <c r="Q14" s="226">
        <v>949</v>
      </c>
      <c r="R14" s="220">
        <v>296</v>
      </c>
      <c r="S14" s="221">
        <v>34</v>
      </c>
      <c r="T14" s="222"/>
      <c r="U14" s="220"/>
      <c r="V14" s="224">
        <f t="shared" ref="V14:V16" si="11">SUM(P14:U14)</f>
        <v>3204</v>
      </c>
      <c r="W14" s="222">
        <f t="shared" si="9"/>
        <v>7480</v>
      </c>
      <c r="X14" s="222"/>
      <c r="Y14" s="396"/>
      <c r="Z14" s="399"/>
    </row>
    <row r="15" spans="1:26" s="13" customFormat="1" ht="18" customHeight="1" x14ac:dyDescent="0.15">
      <c r="A15" s="12">
        <v>9</v>
      </c>
      <c r="B15" s="121" t="s">
        <v>199</v>
      </c>
      <c r="C15" s="323"/>
      <c r="D15" s="50"/>
      <c r="E15" s="56"/>
      <c r="F15" s="21"/>
      <c r="G15" s="50"/>
      <c r="H15" s="56"/>
      <c r="I15" s="21">
        <v>35</v>
      </c>
      <c r="J15" s="19">
        <v>72</v>
      </c>
      <c r="K15" s="20">
        <f t="shared" ref="K15:K23" si="12">SUM(D15:J15)</f>
        <v>107</v>
      </c>
      <c r="L15" s="62">
        <v>1180</v>
      </c>
      <c r="M15" s="68">
        <v>44</v>
      </c>
      <c r="N15" s="19">
        <v>1413</v>
      </c>
      <c r="O15" s="20">
        <f t="shared" ref="O15:O16" si="13">SUM(L15:N15)</f>
        <v>2637</v>
      </c>
      <c r="P15" s="62">
        <v>2669</v>
      </c>
      <c r="Q15" s="68">
        <v>2625</v>
      </c>
      <c r="R15" s="50">
        <v>1190</v>
      </c>
      <c r="S15" s="56"/>
      <c r="T15" s="21"/>
      <c r="U15" s="50"/>
      <c r="V15" s="20">
        <f t="shared" si="11"/>
        <v>6484</v>
      </c>
      <c r="W15" s="21">
        <f t="shared" si="9"/>
        <v>9228</v>
      </c>
      <c r="X15" s="21"/>
      <c r="Y15" s="396"/>
      <c r="Z15" s="399"/>
    </row>
    <row r="16" spans="1:26" s="13" customFormat="1" ht="18" customHeight="1" x14ac:dyDescent="0.15">
      <c r="A16" s="12">
        <v>10</v>
      </c>
      <c r="B16" s="121" t="s">
        <v>28</v>
      </c>
      <c r="C16" s="323"/>
      <c r="D16" s="50"/>
      <c r="E16" s="56"/>
      <c r="F16" s="21"/>
      <c r="G16" s="50"/>
      <c r="H16" s="56">
        <v>60</v>
      </c>
      <c r="I16" s="21">
        <v>3013</v>
      </c>
      <c r="J16" s="19">
        <v>1343</v>
      </c>
      <c r="K16" s="20">
        <f t="shared" si="12"/>
        <v>4416</v>
      </c>
      <c r="L16" s="62">
        <v>374</v>
      </c>
      <c r="M16" s="68">
        <v>656</v>
      </c>
      <c r="N16" s="19">
        <v>1078</v>
      </c>
      <c r="O16" s="20">
        <f t="shared" si="13"/>
        <v>2108</v>
      </c>
      <c r="P16" s="62">
        <v>342</v>
      </c>
      <c r="Q16" s="68"/>
      <c r="R16" s="50"/>
      <c r="S16" s="56"/>
      <c r="T16" s="21"/>
      <c r="U16" s="50"/>
      <c r="V16" s="20">
        <f t="shared" si="11"/>
        <v>342</v>
      </c>
      <c r="W16" s="21">
        <f t="shared" si="9"/>
        <v>6866</v>
      </c>
      <c r="X16" s="21"/>
      <c r="Y16" s="396"/>
      <c r="Z16" s="399"/>
    </row>
    <row r="17" spans="1:26" s="22" customFormat="1" ht="18" customHeight="1" x14ac:dyDescent="0.15">
      <c r="A17" s="12">
        <v>11</v>
      </c>
      <c r="B17" s="121" t="s">
        <v>97</v>
      </c>
      <c r="C17" s="323"/>
      <c r="D17" s="50"/>
      <c r="E17" s="56"/>
      <c r="F17" s="21"/>
      <c r="G17" s="50">
        <v>1</v>
      </c>
      <c r="H17" s="56">
        <v>46</v>
      </c>
      <c r="I17" s="21">
        <v>692</v>
      </c>
      <c r="J17" s="19">
        <v>102</v>
      </c>
      <c r="K17" s="20">
        <f t="shared" si="12"/>
        <v>841</v>
      </c>
      <c r="L17" s="62">
        <v>708</v>
      </c>
      <c r="M17" s="68">
        <v>338</v>
      </c>
      <c r="N17" s="19">
        <v>730</v>
      </c>
      <c r="O17" s="20">
        <f t="shared" si="6"/>
        <v>1776</v>
      </c>
      <c r="P17" s="62">
        <v>1472</v>
      </c>
      <c r="Q17" s="68">
        <v>1681</v>
      </c>
      <c r="R17" s="50">
        <v>466</v>
      </c>
      <c r="S17" s="56">
        <v>86</v>
      </c>
      <c r="T17" s="21"/>
      <c r="U17" s="50"/>
      <c r="V17" s="20">
        <f t="shared" si="7"/>
        <v>3705</v>
      </c>
      <c r="W17" s="21">
        <f t="shared" si="5"/>
        <v>6322</v>
      </c>
      <c r="X17" s="21"/>
      <c r="Y17" s="396"/>
      <c r="Z17" s="399"/>
    </row>
    <row r="18" spans="1:26" s="13" customFormat="1" ht="18" customHeight="1" x14ac:dyDescent="0.15">
      <c r="A18" s="12">
        <f t="shared" si="2"/>
        <v>12</v>
      </c>
      <c r="B18" s="121" t="s">
        <v>99</v>
      </c>
      <c r="C18" s="323"/>
      <c r="D18" s="50"/>
      <c r="E18" s="56"/>
      <c r="F18" s="21"/>
      <c r="G18" s="50">
        <v>14</v>
      </c>
      <c r="H18" s="56">
        <v>12</v>
      </c>
      <c r="I18" s="21">
        <v>696</v>
      </c>
      <c r="J18" s="19">
        <v>96</v>
      </c>
      <c r="K18" s="20">
        <f t="shared" si="12"/>
        <v>818</v>
      </c>
      <c r="L18" s="62">
        <v>948</v>
      </c>
      <c r="M18" s="68">
        <v>708</v>
      </c>
      <c r="N18" s="19">
        <v>2458</v>
      </c>
      <c r="O18" s="20">
        <f t="shared" si="6"/>
        <v>4114</v>
      </c>
      <c r="P18" s="62">
        <v>3601</v>
      </c>
      <c r="Q18" s="68">
        <v>4999</v>
      </c>
      <c r="R18" s="50">
        <v>4700</v>
      </c>
      <c r="S18" s="56">
        <v>3212</v>
      </c>
      <c r="T18" s="21">
        <v>2240</v>
      </c>
      <c r="U18" s="50">
        <v>1066</v>
      </c>
      <c r="V18" s="20">
        <f t="shared" si="7"/>
        <v>19818</v>
      </c>
      <c r="W18" s="21">
        <f t="shared" si="5"/>
        <v>24750</v>
      </c>
      <c r="X18" s="21"/>
      <c r="Y18" s="396"/>
      <c r="Z18" s="399"/>
    </row>
    <row r="19" spans="1:26" s="13" customFormat="1" ht="18" customHeight="1" x14ac:dyDescent="0.15">
      <c r="A19" s="12">
        <f t="shared" si="2"/>
        <v>13</v>
      </c>
      <c r="B19" s="129" t="s">
        <v>210</v>
      </c>
      <c r="C19" s="386"/>
      <c r="D19" s="387"/>
      <c r="E19" s="388"/>
      <c r="F19" s="389">
        <v>929</v>
      </c>
      <c r="G19" s="387">
        <v>1041</v>
      </c>
      <c r="H19" s="388">
        <v>26</v>
      </c>
      <c r="I19" s="389">
        <v>1212</v>
      </c>
      <c r="J19" s="390">
        <v>172</v>
      </c>
      <c r="K19" s="391">
        <f t="shared" si="12"/>
        <v>3380</v>
      </c>
      <c r="L19" s="392">
        <v>1436</v>
      </c>
      <c r="M19" s="393">
        <v>867</v>
      </c>
      <c r="N19" s="390">
        <v>969</v>
      </c>
      <c r="O19" s="391">
        <f t="shared" si="6"/>
        <v>3272</v>
      </c>
      <c r="P19" s="392">
        <v>1171</v>
      </c>
      <c r="Q19" s="393">
        <v>17</v>
      </c>
      <c r="R19" s="387"/>
      <c r="S19" s="388"/>
      <c r="T19" s="389"/>
      <c r="U19" s="387"/>
      <c r="V19" s="391">
        <f t="shared" si="7"/>
        <v>1188</v>
      </c>
      <c r="W19" s="389">
        <f t="shared" si="5"/>
        <v>7840</v>
      </c>
      <c r="X19" s="389"/>
      <c r="Y19" s="397"/>
      <c r="Z19" s="399"/>
    </row>
    <row r="20" spans="1:26" s="13" customFormat="1" ht="18" customHeight="1" x14ac:dyDescent="0.15">
      <c r="A20" s="266">
        <f t="shared" si="2"/>
        <v>14</v>
      </c>
      <c r="B20" s="129" t="s">
        <v>145</v>
      </c>
      <c r="C20" s="325"/>
      <c r="D20" s="50"/>
      <c r="E20" s="56"/>
      <c r="F20" s="280"/>
      <c r="G20" s="50">
        <v>5</v>
      </c>
      <c r="H20" s="56">
        <v>1804</v>
      </c>
      <c r="I20" s="21">
        <v>93</v>
      </c>
      <c r="J20" s="19">
        <v>168</v>
      </c>
      <c r="K20" s="20">
        <f t="shared" si="12"/>
        <v>2070</v>
      </c>
      <c r="L20" s="62">
        <v>763</v>
      </c>
      <c r="M20" s="68">
        <v>2102</v>
      </c>
      <c r="N20" s="19">
        <v>4414</v>
      </c>
      <c r="O20" s="134">
        <f t="shared" si="6"/>
        <v>7279</v>
      </c>
      <c r="P20" s="62">
        <v>5862</v>
      </c>
      <c r="Q20" s="68">
        <v>3515</v>
      </c>
      <c r="R20" s="50">
        <v>803</v>
      </c>
      <c r="S20" s="56">
        <v>71</v>
      </c>
      <c r="T20" s="21"/>
      <c r="U20" s="50"/>
      <c r="V20" s="20">
        <f t="shared" si="7"/>
        <v>10251</v>
      </c>
      <c r="W20" s="21">
        <f>+K20+O20+V20</f>
        <v>19600</v>
      </c>
      <c r="X20" s="21"/>
      <c r="Y20" s="396"/>
      <c r="Z20" s="399"/>
    </row>
    <row r="21" spans="1:26" s="13" customFormat="1" ht="18" customHeight="1" x14ac:dyDescent="0.15">
      <c r="A21" s="12">
        <f t="shared" si="2"/>
        <v>15</v>
      </c>
      <c r="B21" s="121" t="s">
        <v>89</v>
      </c>
      <c r="C21" s="325"/>
      <c r="D21" s="130"/>
      <c r="E21" s="131"/>
      <c r="F21" s="132"/>
      <c r="G21" s="130"/>
      <c r="H21" s="131"/>
      <c r="I21" s="132"/>
      <c r="J21" s="19"/>
      <c r="K21" s="20">
        <f t="shared" si="12"/>
        <v>0</v>
      </c>
      <c r="L21" s="62"/>
      <c r="M21" s="68"/>
      <c r="N21" s="19">
        <v>400</v>
      </c>
      <c r="O21" s="20">
        <f>SUM(L21:N21)</f>
        <v>400</v>
      </c>
      <c r="P21" s="62"/>
      <c r="Q21" s="68"/>
      <c r="R21" s="50"/>
      <c r="S21" s="56"/>
      <c r="T21" s="21"/>
      <c r="U21" s="50"/>
      <c r="V21" s="20">
        <f>SUM(P21:U21)</f>
        <v>0</v>
      </c>
      <c r="W21" s="21">
        <f>+K21+O21+V21</f>
        <v>400</v>
      </c>
      <c r="X21" s="21"/>
      <c r="Y21" s="396"/>
      <c r="Z21" s="399"/>
    </row>
    <row r="22" spans="1:26" s="13" customFormat="1" ht="18" hidden="1" customHeight="1" x14ac:dyDescent="0.15">
      <c r="A22" s="12">
        <f t="shared" si="2"/>
        <v>16</v>
      </c>
      <c r="B22" s="121" t="s">
        <v>90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12"/>
        <v>0</v>
      </c>
      <c r="L22" s="62"/>
      <c r="M22" s="68"/>
      <c r="N22" s="19"/>
      <c r="O22" s="20">
        <f>SUM(L22:N22)</f>
        <v>0</v>
      </c>
      <c r="P22" s="316"/>
      <c r="Q22" s="68"/>
      <c r="R22" s="50"/>
      <c r="S22" s="56"/>
      <c r="T22" s="21"/>
      <c r="U22" s="50"/>
      <c r="V22" s="20">
        <f>SUM(P22:U22)</f>
        <v>0</v>
      </c>
      <c r="W22" s="21">
        <f>+K22+O22+V22</f>
        <v>0</v>
      </c>
      <c r="X22" s="21"/>
      <c r="Y22" s="396"/>
      <c r="Z22" s="399"/>
    </row>
    <row r="23" spans="1:26" s="13" customFormat="1" ht="18" customHeight="1" x14ac:dyDescent="0.15">
      <c r="A23" s="153">
        <f t="shared" si="2"/>
        <v>17</v>
      </c>
      <c r="B23" s="154" t="s">
        <v>201</v>
      </c>
      <c r="C23" s="331"/>
      <c r="D23" s="100"/>
      <c r="E23" s="101"/>
      <c r="F23" s="102"/>
      <c r="G23" s="100"/>
      <c r="H23" s="101"/>
      <c r="I23" s="102"/>
      <c r="J23" s="103"/>
      <c r="K23" s="104">
        <f t="shared" si="12"/>
        <v>0</v>
      </c>
      <c r="L23" s="105"/>
      <c r="M23" s="106"/>
      <c r="N23" s="103"/>
      <c r="O23" s="104">
        <f t="shared" ref="O23" si="14">SUM(L23:N23)</f>
        <v>0</v>
      </c>
      <c r="P23" s="105">
        <v>1000</v>
      </c>
      <c r="Q23" s="106"/>
      <c r="R23" s="100"/>
      <c r="S23" s="101"/>
      <c r="T23" s="102"/>
      <c r="U23" s="100"/>
      <c r="V23" s="104">
        <f t="shared" si="7"/>
        <v>1000</v>
      </c>
      <c r="W23" s="102">
        <f>+K23+O23+V23</f>
        <v>1000</v>
      </c>
      <c r="X23" s="102"/>
      <c r="Y23" s="396"/>
      <c r="Z23" s="399"/>
    </row>
    <row r="24" spans="1:26" s="13" customFormat="1" ht="18" customHeight="1" x14ac:dyDescent="0.15">
      <c r="A24" s="12">
        <f t="shared" si="2"/>
        <v>18</v>
      </c>
      <c r="B24" s="146" t="s">
        <v>146</v>
      </c>
      <c r="C24" s="326"/>
      <c r="D24" s="138"/>
      <c r="E24" s="139"/>
      <c r="F24" s="140"/>
      <c r="G24" s="138"/>
      <c r="H24" s="139"/>
      <c r="I24" s="140">
        <v>979</v>
      </c>
      <c r="J24" s="141">
        <v>68</v>
      </c>
      <c r="K24" s="142">
        <f t="shared" ref="K24" si="15">SUM(D24:J24)</f>
        <v>1047</v>
      </c>
      <c r="L24" s="143">
        <v>90</v>
      </c>
      <c r="M24" s="144">
        <v>309</v>
      </c>
      <c r="N24" s="141">
        <v>1268</v>
      </c>
      <c r="O24" s="142">
        <f t="shared" ref="O24" si="16">SUM(L24:N24)</f>
        <v>1667</v>
      </c>
      <c r="P24" s="143">
        <v>1794</v>
      </c>
      <c r="Q24" s="144">
        <v>1165</v>
      </c>
      <c r="R24" s="138">
        <v>108</v>
      </c>
      <c r="S24" s="139">
        <v>19</v>
      </c>
      <c r="T24" s="140"/>
      <c r="U24" s="138"/>
      <c r="V24" s="142">
        <f t="shared" ref="V24" si="17">SUM(P24:U24)</f>
        <v>3086</v>
      </c>
      <c r="W24" s="140">
        <f>+K24+O24+V24</f>
        <v>5800</v>
      </c>
      <c r="X24" s="140"/>
      <c r="Y24" s="396"/>
      <c r="Z24" s="399"/>
    </row>
    <row r="25" spans="1:26" s="13" customFormat="1" ht="18" customHeight="1" x14ac:dyDescent="0.15">
      <c r="A25" s="12">
        <f t="shared" si="2"/>
        <v>19</v>
      </c>
      <c r="B25" s="121" t="s">
        <v>148</v>
      </c>
      <c r="C25" s="323"/>
      <c r="D25" s="50"/>
      <c r="E25" s="56"/>
      <c r="F25" s="21"/>
      <c r="G25" s="50"/>
      <c r="H25" s="56"/>
      <c r="I25" s="21">
        <v>988</v>
      </c>
      <c r="J25" s="19">
        <v>213</v>
      </c>
      <c r="K25" s="20">
        <f t="shared" ref="K25" si="18">SUM(D25:J25)</f>
        <v>1201</v>
      </c>
      <c r="L25" s="62">
        <v>450</v>
      </c>
      <c r="M25" s="68">
        <v>732</v>
      </c>
      <c r="N25" s="19">
        <v>2636</v>
      </c>
      <c r="O25" s="20">
        <f t="shared" ref="O25:O26" si="19">SUM(L25:N25)</f>
        <v>3818</v>
      </c>
      <c r="P25" s="62">
        <v>1869</v>
      </c>
      <c r="Q25" s="68">
        <v>712</v>
      </c>
      <c r="R25" s="50"/>
      <c r="S25" s="56"/>
      <c r="T25" s="21"/>
      <c r="U25" s="50"/>
      <c r="V25" s="20">
        <f>SUM(P25:U25)</f>
        <v>2581</v>
      </c>
      <c r="W25" s="21">
        <f t="shared" ref="W25:W34" si="20">+K25+O25+V25</f>
        <v>7600</v>
      </c>
      <c r="X25" s="21"/>
      <c r="Y25" s="396"/>
      <c r="Z25" s="399"/>
    </row>
    <row r="26" spans="1:26" s="13" customFormat="1" ht="18" customHeight="1" x14ac:dyDescent="0.15">
      <c r="A26" s="12">
        <v>21</v>
      </c>
      <c r="B26" s="121" t="s">
        <v>180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1">SUM(D26:J26)</f>
        <v>0</v>
      </c>
      <c r="L26" s="304"/>
      <c r="M26" s="305">
        <v>1000</v>
      </c>
      <c r="N26" s="299"/>
      <c r="O26" s="300">
        <f t="shared" si="19"/>
        <v>1000</v>
      </c>
      <c r="P26" s="304">
        <v>482</v>
      </c>
      <c r="Q26" s="305">
        <v>518</v>
      </c>
      <c r="R26" s="302"/>
      <c r="S26" s="303"/>
      <c r="T26" s="301"/>
      <c r="U26" s="302"/>
      <c r="V26" s="300">
        <f>SUM(P26:U26)</f>
        <v>1000</v>
      </c>
      <c r="W26" s="301">
        <f t="shared" si="20"/>
        <v>2000</v>
      </c>
      <c r="X26" s="301"/>
      <c r="Y26" s="396"/>
      <c r="Z26" s="399"/>
    </row>
    <row r="27" spans="1:26" s="13" customFormat="1" ht="18" customHeight="1" x14ac:dyDescent="0.15">
      <c r="A27" s="12">
        <v>22</v>
      </c>
      <c r="B27" s="121" t="s">
        <v>149</v>
      </c>
      <c r="C27" s="327"/>
      <c r="D27" s="302"/>
      <c r="E27" s="303"/>
      <c r="F27" s="301"/>
      <c r="G27" s="302">
        <v>714</v>
      </c>
      <c r="H27" s="303">
        <v>885</v>
      </c>
      <c r="I27" s="301">
        <v>885</v>
      </c>
      <c r="J27" s="299">
        <v>161</v>
      </c>
      <c r="K27" s="300">
        <f t="shared" si="21"/>
        <v>2645</v>
      </c>
      <c r="L27" s="304">
        <v>514</v>
      </c>
      <c r="M27" s="305">
        <v>276</v>
      </c>
      <c r="N27" s="299">
        <v>798</v>
      </c>
      <c r="O27" s="300">
        <f>SUM(L27:N27)</f>
        <v>1588</v>
      </c>
      <c r="P27" s="304">
        <v>3344</v>
      </c>
      <c r="Q27" s="305">
        <v>1594</v>
      </c>
      <c r="R27" s="302">
        <v>629</v>
      </c>
      <c r="S27" s="303">
        <v>183</v>
      </c>
      <c r="T27" s="301">
        <v>17</v>
      </c>
      <c r="U27" s="302"/>
      <c r="V27" s="300">
        <f t="shared" ref="V27" si="22">SUM(P27:U27)</f>
        <v>5767</v>
      </c>
      <c r="W27" s="301">
        <f t="shared" si="20"/>
        <v>10000</v>
      </c>
      <c r="X27" s="301"/>
      <c r="Y27" s="396"/>
      <c r="Z27" s="399"/>
    </row>
    <row r="28" spans="1:26" s="13" customFormat="1" ht="18" customHeight="1" x14ac:dyDescent="0.15">
      <c r="A28" s="12">
        <v>23</v>
      </c>
      <c r="B28" s="306" t="s">
        <v>150</v>
      </c>
      <c r="C28" s="327"/>
      <c r="D28" s="302"/>
      <c r="E28" s="303"/>
      <c r="F28" s="301"/>
      <c r="G28" s="302"/>
      <c r="H28" s="303">
        <v>24</v>
      </c>
      <c r="I28" s="301">
        <v>1340</v>
      </c>
      <c r="J28" s="299">
        <v>639</v>
      </c>
      <c r="K28" s="300">
        <f t="shared" ref="K28:K31" si="23">SUM(D28:J28)</f>
        <v>2003</v>
      </c>
      <c r="L28" s="304">
        <v>955</v>
      </c>
      <c r="M28" s="305">
        <v>784</v>
      </c>
      <c r="N28" s="299">
        <v>458</v>
      </c>
      <c r="O28" s="300">
        <f>SUM(L28:N28)</f>
        <v>2197</v>
      </c>
      <c r="P28" s="304"/>
      <c r="Q28" s="305"/>
      <c r="R28" s="302"/>
      <c r="S28" s="303"/>
      <c r="T28" s="301"/>
      <c r="U28" s="302"/>
      <c r="V28" s="300">
        <f>SUM(P28:U28)</f>
        <v>0</v>
      </c>
      <c r="W28" s="301">
        <f t="shared" si="20"/>
        <v>4200</v>
      </c>
      <c r="X28" s="301"/>
      <c r="Y28" s="396"/>
      <c r="Z28" s="399"/>
    </row>
    <row r="29" spans="1:26" s="13" customFormat="1" ht="18" customHeight="1" x14ac:dyDescent="0.15">
      <c r="A29" s="12">
        <v>24</v>
      </c>
      <c r="B29" s="308" t="s">
        <v>205</v>
      </c>
      <c r="C29" s="328"/>
      <c r="D29" s="309"/>
      <c r="E29" s="310"/>
      <c r="F29" s="311"/>
      <c r="G29" s="309">
        <v>26</v>
      </c>
      <c r="H29" s="310">
        <v>67</v>
      </c>
      <c r="I29" s="311">
        <v>2147</v>
      </c>
      <c r="J29" s="312">
        <v>262</v>
      </c>
      <c r="K29" s="307">
        <f t="shared" si="23"/>
        <v>2502</v>
      </c>
      <c r="L29" s="313">
        <v>137</v>
      </c>
      <c r="M29" s="314">
        <v>739</v>
      </c>
      <c r="N29" s="312">
        <v>490</v>
      </c>
      <c r="O29" s="307">
        <f>SUM(L29:N29)</f>
        <v>1366</v>
      </c>
      <c r="P29" s="313">
        <v>290</v>
      </c>
      <c r="Q29" s="314">
        <v>42</v>
      </c>
      <c r="R29" s="309"/>
      <c r="S29" s="310"/>
      <c r="T29" s="311"/>
      <c r="U29" s="309"/>
      <c r="V29" s="307">
        <f>SUM(P29:U29)</f>
        <v>332</v>
      </c>
      <c r="W29" s="311">
        <f t="shared" si="20"/>
        <v>4200</v>
      </c>
      <c r="X29" s="311"/>
      <c r="Y29" s="396"/>
      <c r="Z29" s="399"/>
    </row>
    <row r="30" spans="1:26" s="13" customFormat="1" ht="18" customHeight="1" x14ac:dyDescent="0.15">
      <c r="A30" s="12">
        <v>25</v>
      </c>
      <c r="B30" s="219" t="s">
        <v>213</v>
      </c>
      <c r="C30" s="329"/>
      <c r="D30" s="50"/>
      <c r="E30" s="56"/>
      <c r="F30" s="21"/>
      <c r="G30" s="50"/>
      <c r="H30" s="56"/>
      <c r="I30" s="21"/>
      <c r="J30" s="19">
        <v>750</v>
      </c>
      <c r="K30" s="20">
        <f t="shared" si="23"/>
        <v>750</v>
      </c>
      <c r="L30" s="62"/>
      <c r="M30" s="68">
        <v>1500</v>
      </c>
      <c r="N30" s="19"/>
      <c r="O30" s="20">
        <f t="shared" ref="O30:O31" si="24">SUM(L30:N30)</f>
        <v>1500</v>
      </c>
      <c r="P30" s="62">
        <v>750</v>
      </c>
      <c r="Q30" s="68"/>
      <c r="R30" s="50"/>
      <c r="S30" s="56"/>
      <c r="T30" s="21"/>
      <c r="U30" s="50"/>
      <c r="V30" s="20">
        <f t="shared" ref="V30:V32" si="25">SUM(P30:U30)</f>
        <v>750</v>
      </c>
      <c r="W30" s="21">
        <f t="shared" si="20"/>
        <v>3000</v>
      </c>
      <c r="X30" s="21"/>
      <c r="Y30" s="396"/>
      <c r="Z30" s="399"/>
    </row>
    <row r="31" spans="1:26" s="13" customFormat="1" ht="18" customHeight="1" x14ac:dyDescent="0.15">
      <c r="A31" s="12">
        <v>26</v>
      </c>
      <c r="B31" s="219" t="s">
        <v>196</v>
      </c>
      <c r="C31" s="329"/>
      <c r="D31" s="220"/>
      <c r="E31" s="221"/>
      <c r="F31" s="222"/>
      <c r="G31" s="220"/>
      <c r="H31" s="221"/>
      <c r="I31" s="222"/>
      <c r="J31" s="223">
        <v>1000</v>
      </c>
      <c r="K31" s="224">
        <f t="shared" si="23"/>
        <v>1000</v>
      </c>
      <c r="L31" s="225"/>
      <c r="M31" s="226">
        <v>1150</v>
      </c>
      <c r="N31" s="223">
        <v>850</v>
      </c>
      <c r="O31" s="224">
        <f t="shared" si="24"/>
        <v>2000</v>
      </c>
      <c r="P31" s="225"/>
      <c r="Q31" s="226"/>
      <c r="R31" s="220"/>
      <c r="S31" s="221"/>
      <c r="T31" s="222"/>
      <c r="U31" s="220"/>
      <c r="V31" s="224">
        <f t="shared" si="25"/>
        <v>0</v>
      </c>
      <c r="W31" s="222">
        <f t="shared" si="20"/>
        <v>3000</v>
      </c>
      <c r="X31" s="222"/>
      <c r="Y31" s="396"/>
      <c r="Z31" s="399"/>
    </row>
    <row r="32" spans="1:26" s="13" customFormat="1" ht="18" customHeight="1" x14ac:dyDescent="0.15">
      <c r="A32" s="12">
        <v>27</v>
      </c>
      <c r="B32" s="121" t="s">
        <v>212</v>
      </c>
      <c r="C32" s="323"/>
      <c r="D32" s="50"/>
      <c r="E32" s="56"/>
      <c r="F32" s="21"/>
      <c r="G32" s="50"/>
      <c r="H32" s="56">
        <v>501</v>
      </c>
      <c r="I32" s="21">
        <v>853</v>
      </c>
      <c r="J32" s="19">
        <v>1365</v>
      </c>
      <c r="K32" s="20">
        <f>SUM(D32:J32)</f>
        <v>2719</v>
      </c>
      <c r="L32" s="62">
        <v>523</v>
      </c>
      <c r="M32" s="68">
        <v>1683</v>
      </c>
      <c r="N32" s="19">
        <v>513</v>
      </c>
      <c r="O32" s="20">
        <f>SUM(L32:N32)</f>
        <v>2719</v>
      </c>
      <c r="P32" s="62">
        <v>910</v>
      </c>
      <c r="Q32" s="68">
        <v>452</v>
      </c>
      <c r="R32" s="50"/>
      <c r="S32" s="56"/>
      <c r="T32" s="21"/>
      <c r="U32" s="50"/>
      <c r="V32" s="20">
        <f t="shared" si="25"/>
        <v>1362</v>
      </c>
      <c r="W32" s="21">
        <f t="shared" si="20"/>
        <v>6800</v>
      </c>
      <c r="X32" s="21"/>
      <c r="Y32" s="396"/>
      <c r="Z32" s="399"/>
    </row>
    <row r="33" spans="1:26" s="13" customFormat="1" ht="18" customHeight="1" x14ac:dyDescent="0.15">
      <c r="A33" s="12">
        <f t="shared" si="2"/>
        <v>28</v>
      </c>
      <c r="B33" s="122" t="s">
        <v>211</v>
      </c>
      <c r="C33" s="330"/>
      <c r="D33" s="51"/>
      <c r="E33" s="57"/>
      <c r="F33" s="27"/>
      <c r="G33" s="51"/>
      <c r="H33" s="57">
        <v>1192</v>
      </c>
      <c r="I33" s="27">
        <v>4928</v>
      </c>
      <c r="J33" s="25">
        <v>4915</v>
      </c>
      <c r="K33" s="26">
        <f>SUM(D33:J33)</f>
        <v>11035</v>
      </c>
      <c r="L33" s="63">
        <v>7182</v>
      </c>
      <c r="M33" s="69">
        <v>3600</v>
      </c>
      <c r="N33" s="25">
        <v>2130</v>
      </c>
      <c r="O33" s="26">
        <f>SUM(L33:N33)</f>
        <v>12912</v>
      </c>
      <c r="P33" s="63">
        <v>1236</v>
      </c>
      <c r="Q33" s="69">
        <v>1099</v>
      </c>
      <c r="R33" s="51">
        <v>433</v>
      </c>
      <c r="S33" s="57">
        <v>65</v>
      </c>
      <c r="T33" s="27"/>
      <c r="U33" s="51"/>
      <c r="V33" s="26">
        <f>SUM(P33:U33)</f>
        <v>2833</v>
      </c>
      <c r="W33" s="27">
        <f t="shared" si="20"/>
        <v>26780</v>
      </c>
      <c r="X33" s="27"/>
      <c r="Y33" s="396"/>
      <c r="Z33" s="399"/>
    </row>
    <row r="34" spans="1:26" s="22" customFormat="1" ht="18" customHeight="1" x14ac:dyDescent="0.15">
      <c r="A34" s="28"/>
      <c r="B34" s="127" t="s">
        <v>52</v>
      </c>
      <c r="C34" s="335">
        <f t="shared" ref="C34:J34" si="26">SUM(C7:C33)</f>
        <v>0</v>
      </c>
      <c r="D34" s="52">
        <f t="shared" si="26"/>
        <v>8</v>
      </c>
      <c r="E34" s="58">
        <f t="shared" si="26"/>
        <v>46</v>
      </c>
      <c r="F34" s="32">
        <f t="shared" si="26"/>
        <v>2458</v>
      </c>
      <c r="G34" s="52">
        <f t="shared" si="26"/>
        <v>4156</v>
      </c>
      <c r="H34" s="58">
        <f>SUM(H7:H33)</f>
        <v>13314</v>
      </c>
      <c r="I34" s="32">
        <f t="shared" si="26"/>
        <v>29397</v>
      </c>
      <c r="J34" s="30">
        <f t="shared" si="26"/>
        <v>16951</v>
      </c>
      <c r="K34" s="31">
        <f>SUM(C34:J34)</f>
        <v>66330</v>
      </c>
      <c r="L34" s="64">
        <f>SUM(L7:L33)</f>
        <v>21272</v>
      </c>
      <c r="M34" s="70">
        <f>SUM(M7:M33)</f>
        <v>24664</v>
      </c>
      <c r="N34" s="30">
        <f>SUM(N7:N33)</f>
        <v>37003</v>
      </c>
      <c r="O34" s="31">
        <f>SUM(L34:N34)</f>
        <v>82939</v>
      </c>
      <c r="P34" s="64">
        <f t="shared" ref="P34:U34" si="27">SUM(P7:P33)</f>
        <v>41394</v>
      </c>
      <c r="Q34" s="70">
        <f t="shared" si="27"/>
        <v>24700</v>
      </c>
      <c r="R34" s="52">
        <f t="shared" si="27"/>
        <v>9466</v>
      </c>
      <c r="S34" s="58">
        <f t="shared" si="27"/>
        <v>3670</v>
      </c>
      <c r="T34" s="32">
        <f t="shared" si="27"/>
        <v>2257</v>
      </c>
      <c r="U34" s="52">
        <f t="shared" si="27"/>
        <v>1066</v>
      </c>
      <c r="V34" s="31">
        <f>SUM(P34:U34)</f>
        <v>82553</v>
      </c>
      <c r="W34" s="32">
        <f t="shared" si="20"/>
        <v>231822</v>
      </c>
      <c r="X34" s="32">
        <f>SUM(X7:X33)</f>
        <v>0</v>
      </c>
      <c r="Y34" s="398"/>
      <c r="Z34" s="111"/>
    </row>
    <row r="35" spans="1:26" s="13" customFormat="1" ht="18" customHeight="1" thickBot="1" x14ac:dyDescent="0.2">
      <c r="A35" s="12"/>
      <c r="B35" s="125" t="s">
        <v>51</v>
      </c>
      <c r="C35" s="463"/>
      <c r="D35" s="464"/>
      <c r="E35" s="465"/>
      <c r="F35" s="466"/>
      <c r="G35" s="471">
        <v>29.3</v>
      </c>
      <c r="H35" s="472">
        <v>87.1</v>
      </c>
      <c r="I35" s="473">
        <v>131.6</v>
      </c>
      <c r="J35" s="467">
        <v>154</v>
      </c>
      <c r="K35" s="468">
        <f>SUM(G35:J35)</f>
        <v>402</v>
      </c>
      <c r="L35" s="469">
        <v>106</v>
      </c>
      <c r="M35" s="470">
        <v>93</v>
      </c>
      <c r="N35" s="467">
        <v>4</v>
      </c>
      <c r="O35" s="468">
        <f>SUM(L35:N35)</f>
        <v>203</v>
      </c>
      <c r="P35" s="469"/>
      <c r="Q35" s="470"/>
      <c r="R35" s="464"/>
      <c r="S35" s="465"/>
      <c r="T35" s="466"/>
      <c r="U35" s="464"/>
      <c r="V35" s="468">
        <f t="shared" si="7"/>
        <v>0</v>
      </c>
      <c r="W35" s="466">
        <f>+K35+O35+V35</f>
        <v>605</v>
      </c>
      <c r="X35" s="466"/>
      <c r="Y35" s="396"/>
    </row>
    <row r="36" spans="1:26" s="22" customFormat="1" ht="18" customHeight="1" x14ac:dyDescent="0.15">
      <c r="A36" s="28"/>
      <c r="B36" s="126" t="s">
        <v>133</v>
      </c>
      <c r="C36" s="336">
        <f>+C35+C34</f>
        <v>0</v>
      </c>
      <c r="D36" s="54">
        <f>+D35+D34</f>
        <v>8</v>
      </c>
      <c r="E36" s="60">
        <f t="shared" ref="E36:U36" si="28">+E35+E34</f>
        <v>46</v>
      </c>
      <c r="F36" s="41">
        <f>+F35+F34</f>
        <v>2458</v>
      </c>
      <c r="G36" s="54">
        <f t="shared" si="28"/>
        <v>4185.3</v>
      </c>
      <c r="H36" s="60">
        <f>+H35+H34</f>
        <v>13401.1</v>
      </c>
      <c r="I36" s="41">
        <f t="shared" si="28"/>
        <v>29528.6</v>
      </c>
      <c r="J36" s="39">
        <f>+J35+J34</f>
        <v>17105</v>
      </c>
      <c r="K36" s="40">
        <f>+K35+K34</f>
        <v>66732</v>
      </c>
      <c r="L36" s="66">
        <f t="shared" si="28"/>
        <v>21378</v>
      </c>
      <c r="M36" s="72">
        <f t="shared" si="28"/>
        <v>24757</v>
      </c>
      <c r="N36" s="39">
        <f t="shared" si="28"/>
        <v>37007</v>
      </c>
      <c r="O36" s="40">
        <f>+O35+O34</f>
        <v>83142</v>
      </c>
      <c r="P36" s="66">
        <f t="shared" si="28"/>
        <v>41394</v>
      </c>
      <c r="Q36" s="72">
        <f t="shared" si="28"/>
        <v>24700</v>
      </c>
      <c r="R36" s="54">
        <f t="shared" si="28"/>
        <v>9466</v>
      </c>
      <c r="S36" s="60">
        <f t="shared" si="28"/>
        <v>3670</v>
      </c>
      <c r="T36" s="41">
        <f t="shared" si="28"/>
        <v>2257</v>
      </c>
      <c r="U36" s="54">
        <f t="shared" si="28"/>
        <v>1066</v>
      </c>
      <c r="V36" s="40">
        <f>+V35+V34</f>
        <v>82553</v>
      </c>
      <c r="W36" s="41">
        <f>+W35+W34</f>
        <v>232427</v>
      </c>
      <c r="X36" s="41">
        <f>+X35+X34</f>
        <v>0</v>
      </c>
      <c r="Y36" s="396"/>
    </row>
    <row r="37" spans="1:26" s="13" customFormat="1" ht="18" hidden="1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/>
      <c r="M37" s="314"/>
      <c r="N37" s="312"/>
      <c r="O37" s="307">
        <f>SUM(L37:N37)</f>
        <v>0</v>
      </c>
      <c r="P37" s="313"/>
      <c r="Q37" s="314"/>
      <c r="R37" s="309"/>
      <c r="S37" s="310"/>
      <c r="T37" s="311"/>
      <c r="U37" s="309"/>
      <c r="V37" s="307">
        <f>SUM(P37:U37)</f>
        <v>0</v>
      </c>
      <c r="W37" s="311">
        <f>+K37+O37+V37</f>
        <v>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29">SUM(P38:U38)</f>
        <v>0</v>
      </c>
      <c r="W38" s="132">
        <f>+K38+O38+V38</f>
        <v>0</v>
      </c>
      <c r="X38" s="132"/>
      <c r="Y38" s="396"/>
      <c r="Z38" s="400">
        <v>90</v>
      </c>
    </row>
    <row r="39" spans="1:26" hidden="1" x14ac:dyDescent="0.15">
      <c r="B39" s="415" t="s">
        <v>192</v>
      </c>
      <c r="C39" s="416">
        <f>+C38+C37+C36</f>
        <v>0</v>
      </c>
      <c r="D39" s="417">
        <f t="shared" ref="D39:I39" si="30">+D38+D37+D36</f>
        <v>8</v>
      </c>
      <c r="E39" s="418">
        <f t="shared" si="30"/>
        <v>46</v>
      </c>
      <c r="F39" s="419">
        <f t="shared" si="30"/>
        <v>2458</v>
      </c>
      <c r="G39" s="417">
        <f t="shared" si="30"/>
        <v>4185.3</v>
      </c>
      <c r="H39" s="418">
        <f>+H38+H37+H36</f>
        <v>13401.1</v>
      </c>
      <c r="I39" s="419">
        <f t="shared" si="30"/>
        <v>29528.6</v>
      </c>
      <c r="J39" s="420">
        <f>+J38+J37+J36</f>
        <v>17105</v>
      </c>
      <c r="K39" s="421">
        <v>34618</v>
      </c>
      <c r="L39" s="422">
        <f>+L38+L37+L36</f>
        <v>21378</v>
      </c>
      <c r="M39" s="423">
        <f t="shared" ref="M39:N39" si="31">+M38+M37+M36</f>
        <v>24757</v>
      </c>
      <c r="N39" s="420">
        <f t="shared" si="31"/>
        <v>37007</v>
      </c>
      <c r="O39" s="421">
        <v>66469</v>
      </c>
      <c r="P39" s="422">
        <f t="shared" ref="P39:U39" si="32">+P38+P37+P36</f>
        <v>41394</v>
      </c>
      <c r="Q39" s="423">
        <f t="shared" si="32"/>
        <v>24700</v>
      </c>
      <c r="R39" s="417">
        <f t="shared" si="32"/>
        <v>9466</v>
      </c>
      <c r="S39" s="418">
        <f t="shared" si="32"/>
        <v>3670</v>
      </c>
      <c r="T39" s="419">
        <f t="shared" si="32"/>
        <v>2257</v>
      </c>
      <c r="U39" s="417">
        <f t="shared" si="32"/>
        <v>1066</v>
      </c>
      <c r="V39" s="421">
        <f>SUM(P39:U39)</f>
        <v>82553</v>
      </c>
      <c r="W39" s="419">
        <f>+K39+O39+V39</f>
        <v>183640</v>
      </c>
      <c r="X39" s="419">
        <f>+X38+X37</f>
        <v>0</v>
      </c>
    </row>
    <row r="40" spans="1:26" x14ac:dyDescent="0.15">
      <c r="X40" s="315"/>
    </row>
    <row r="42" spans="1:26" x14ac:dyDescent="0.15">
      <c r="W42" s="315">
        <f>SUM(W7:W33)</f>
        <v>231822</v>
      </c>
    </row>
    <row r="43" spans="1:26" x14ac:dyDescent="0.15">
      <c r="W43" s="315">
        <f>+W42+W35</f>
        <v>232427</v>
      </c>
    </row>
    <row r="44" spans="1:26" x14ac:dyDescent="0.15">
      <c r="W44" s="315">
        <f>+W43+W37+W38</f>
        <v>232427</v>
      </c>
    </row>
  </sheetData>
  <mergeCells count="16">
    <mergeCell ref="B2:W2"/>
    <mergeCell ref="V3:W3"/>
    <mergeCell ref="B4:B6"/>
    <mergeCell ref="C4:K4"/>
    <mergeCell ref="L4:O4"/>
    <mergeCell ref="P4:V4"/>
    <mergeCell ref="W4:W6"/>
    <mergeCell ref="X4:X6"/>
    <mergeCell ref="D5:F5"/>
    <mergeCell ref="G5:I5"/>
    <mergeCell ref="K5:K6"/>
    <mergeCell ref="L5:M5"/>
    <mergeCell ref="O5:O6"/>
    <mergeCell ref="P5:Q5"/>
    <mergeCell ref="R5:T5"/>
    <mergeCell ref="V5:V6"/>
  </mergeCells>
  <phoneticPr fontId="2"/>
  <pageMargins left="0.70866141732283472" right="0.70866141732283472" top="1.1417322834645669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4870-912E-44DF-9EF1-7FC00A0CABA7}">
  <sheetPr>
    <tabColor rgb="FFFFFF00"/>
    <pageSetUpPr fitToPage="1"/>
  </sheetPr>
  <dimension ref="A1:V21"/>
  <sheetViews>
    <sheetView workbookViewId="0">
      <selection sqref="A1:XFD1048576"/>
    </sheetView>
  </sheetViews>
  <sheetFormatPr defaultRowHeight="13.5" x14ac:dyDescent="0.15"/>
  <cols>
    <col min="1" max="1" width="10.875" style="123" customWidth="1"/>
    <col min="2" max="4" width="4.625" customWidth="1"/>
    <col min="5" max="7" width="7.625" customWidth="1"/>
    <col min="8" max="8" width="7" customWidth="1"/>
    <col min="9" max="9" width="8.625" customWidth="1"/>
    <col min="10" max="10" width="7.125" customWidth="1"/>
    <col min="11" max="11" width="7" customWidth="1"/>
    <col min="12" max="12" width="6" customWidth="1"/>
    <col min="13" max="13" width="7.625" customWidth="1"/>
    <col min="14" max="19" width="4.625" customWidth="1"/>
    <col min="20" max="20" width="7.375" customWidth="1"/>
    <col min="21" max="21" width="8.125" customWidth="1"/>
  </cols>
  <sheetData>
    <row r="1" spans="1:22" ht="17.25" x14ac:dyDescent="0.2">
      <c r="A1" s="119"/>
    </row>
    <row r="2" spans="1:22" ht="27.75" customHeight="1" x14ac:dyDescent="0.2">
      <c r="A2" s="559" t="s">
        <v>208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</row>
    <row r="3" spans="1:22" s="157" customFormat="1" ht="22.5" customHeight="1" x14ac:dyDescent="0.15">
      <c r="A3" s="1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44" t="s">
        <v>1</v>
      </c>
      <c r="U3" s="544"/>
    </row>
    <row r="4" spans="1:22" s="158" customFormat="1" ht="22.5" customHeight="1" x14ac:dyDescent="0.15">
      <c r="A4" s="545" t="s">
        <v>129</v>
      </c>
      <c r="B4" s="552" t="s">
        <v>126</v>
      </c>
      <c r="C4" s="552"/>
      <c r="D4" s="552"/>
      <c r="E4" s="552"/>
      <c r="F4" s="552"/>
      <c r="G4" s="552"/>
      <c r="H4" s="552"/>
      <c r="I4" s="553"/>
      <c r="J4" s="551" t="s">
        <v>127</v>
      </c>
      <c r="K4" s="552"/>
      <c r="L4" s="552"/>
      <c r="M4" s="553"/>
      <c r="N4" s="551" t="s">
        <v>128</v>
      </c>
      <c r="O4" s="552"/>
      <c r="P4" s="552"/>
      <c r="Q4" s="552"/>
      <c r="R4" s="552"/>
      <c r="S4" s="552"/>
      <c r="T4" s="553"/>
      <c r="U4" s="554" t="s">
        <v>17</v>
      </c>
    </row>
    <row r="5" spans="1:22" s="158" customFormat="1" ht="22.5" customHeight="1" x14ac:dyDescent="0.15">
      <c r="A5" s="546"/>
      <c r="B5" s="556" t="s">
        <v>123</v>
      </c>
      <c r="C5" s="556"/>
      <c r="D5" s="556"/>
      <c r="E5" s="556" t="s">
        <v>124</v>
      </c>
      <c r="F5" s="556"/>
      <c r="G5" s="556"/>
      <c r="H5" s="47" t="s">
        <v>7</v>
      </c>
      <c r="I5" s="557" t="s">
        <v>46</v>
      </c>
      <c r="J5" s="558" t="s">
        <v>9</v>
      </c>
      <c r="K5" s="556"/>
      <c r="L5" s="47" t="s">
        <v>10</v>
      </c>
      <c r="M5" s="557" t="s">
        <v>47</v>
      </c>
      <c r="N5" s="558" t="s">
        <v>13</v>
      </c>
      <c r="O5" s="556"/>
      <c r="P5" s="556" t="s">
        <v>125</v>
      </c>
      <c r="Q5" s="556"/>
      <c r="R5" s="556"/>
      <c r="S5" s="124" t="s">
        <v>93</v>
      </c>
      <c r="T5" s="557" t="s">
        <v>48</v>
      </c>
      <c r="U5" s="554"/>
    </row>
    <row r="6" spans="1:22" s="158" customFormat="1" ht="22.5" customHeight="1" x14ac:dyDescent="0.15">
      <c r="A6" s="546"/>
      <c r="B6" s="75" t="s">
        <v>2</v>
      </c>
      <c r="C6" s="76" t="s">
        <v>4</v>
      </c>
      <c r="D6" s="77" t="s">
        <v>5</v>
      </c>
      <c r="E6" s="75" t="s">
        <v>2</v>
      </c>
      <c r="F6" s="76" t="s">
        <v>4</v>
      </c>
      <c r="G6" s="77" t="s">
        <v>5</v>
      </c>
      <c r="H6" s="78" t="s">
        <v>2</v>
      </c>
      <c r="I6" s="557"/>
      <c r="J6" s="73" t="s">
        <v>4</v>
      </c>
      <c r="K6" s="74" t="s">
        <v>5</v>
      </c>
      <c r="L6" s="78" t="s">
        <v>2</v>
      </c>
      <c r="M6" s="557"/>
      <c r="N6" s="73" t="s">
        <v>4</v>
      </c>
      <c r="O6" s="74" t="s">
        <v>5</v>
      </c>
      <c r="P6" s="75" t="s">
        <v>2</v>
      </c>
      <c r="Q6" s="76" t="s">
        <v>4</v>
      </c>
      <c r="R6" s="77" t="s">
        <v>5</v>
      </c>
      <c r="S6" s="75" t="s">
        <v>2</v>
      </c>
      <c r="T6" s="557"/>
      <c r="U6" s="554"/>
    </row>
    <row r="7" spans="1:22" s="158" customFormat="1" ht="23.25" customHeight="1" x14ac:dyDescent="0.15">
      <c r="A7" s="268" t="s">
        <v>101</v>
      </c>
      <c r="B7" s="271"/>
      <c r="C7" s="272"/>
      <c r="D7" s="273"/>
      <c r="E7" s="271">
        <v>2</v>
      </c>
      <c r="F7" s="272">
        <v>31</v>
      </c>
      <c r="G7" s="273">
        <v>26</v>
      </c>
      <c r="H7" s="274">
        <v>4</v>
      </c>
      <c r="I7" s="275">
        <f t="shared" ref="I7:I19" si="0">SUM(B7:H7)</f>
        <v>63</v>
      </c>
      <c r="J7" s="276"/>
      <c r="K7" s="277"/>
      <c r="L7" s="274"/>
      <c r="M7" s="275">
        <f t="shared" ref="M7:M19" si="1">SUM(J7:L7)</f>
        <v>0</v>
      </c>
      <c r="N7" s="276"/>
      <c r="O7" s="277"/>
      <c r="P7" s="271"/>
      <c r="Q7" s="272"/>
      <c r="R7" s="273"/>
      <c r="S7" s="271"/>
      <c r="T7" s="275">
        <f t="shared" ref="T7:T19" si="2">SUM(N7:S7)</f>
        <v>0</v>
      </c>
      <c r="U7" s="273">
        <f t="shared" ref="U7:U19" si="3">+I7+M7+T7</f>
        <v>63</v>
      </c>
      <c r="V7" s="175"/>
    </row>
    <row r="8" spans="1:22" s="158" customFormat="1" ht="23.25" customHeight="1" x14ac:dyDescent="0.15">
      <c r="A8" s="269" t="s">
        <v>102</v>
      </c>
      <c r="B8" s="278"/>
      <c r="C8" s="279"/>
      <c r="D8" s="280"/>
      <c r="E8" s="432">
        <v>21.3</v>
      </c>
      <c r="F8" s="433">
        <v>29.1</v>
      </c>
      <c r="G8" s="434">
        <v>9.6</v>
      </c>
      <c r="H8" s="281"/>
      <c r="I8" s="282">
        <f t="shared" si="0"/>
        <v>60.000000000000007</v>
      </c>
      <c r="J8" s="283"/>
      <c r="K8" s="284"/>
      <c r="L8" s="281"/>
      <c r="M8" s="282">
        <f t="shared" si="1"/>
        <v>0</v>
      </c>
      <c r="N8" s="283"/>
      <c r="O8" s="284"/>
      <c r="P8" s="278"/>
      <c r="Q8" s="279"/>
      <c r="R8" s="280"/>
      <c r="S8" s="278"/>
      <c r="T8" s="282">
        <f t="shared" si="2"/>
        <v>0</v>
      </c>
      <c r="U8" s="280">
        <f t="shared" si="3"/>
        <v>60.000000000000007</v>
      </c>
      <c r="V8" s="175"/>
    </row>
    <row r="9" spans="1:22" s="158" customFormat="1" ht="23.25" customHeight="1" x14ac:dyDescent="0.15">
      <c r="A9" s="269" t="s">
        <v>103</v>
      </c>
      <c r="B9" s="278"/>
      <c r="C9" s="279"/>
      <c r="D9" s="280"/>
      <c r="E9" s="278">
        <v>6</v>
      </c>
      <c r="F9" s="279">
        <v>27</v>
      </c>
      <c r="G9" s="280">
        <v>29</v>
      </c>
      <c r="H9" s="281">
        <v>25</v>
      </c>
      <c r="I9" s="282">
        <f t="shared" si="0"/>
        <v>87</v>
      </c>
      <c r="J9" s="283">
        <v>13</v>
      </c>
      <c r="K9" s="284">
        <v>2</v>
      </c>
      <c r="L9" s="281"/>
      <c r="M9" s="282">
        <f t="shared" si="1"/>
        <v>15</v>
      </c>
      <c r="N9" s="283"/>
      <c r="O9" s="284"/>
      <c r="P9" s="278"/>
      <c r="Q9" s="279"/>
      <c r="R9" s="280"/>
      <c r="S9" s="278"/>
      <c r="T9" s="282">
        <f t="shared" si="2"/>
        <v>0</v>
      </c>
      <c r="U9" s="280">
        <f t="shared" si="3"/>
        <v>102</v>
      </c>
      <c r="V9" s="175"/>
    </row>
    <row r="10" spans="1:22" s="158" customFormat="1" ht="23.25" customHeight="1" x14ac:dyDescent="0.15">
      <c r="A10" s="269" t="s">
        <v>104</v>
      </c>
      <c r="B10" s="278"/>
      <c r="C10" s="279"/>
      <c r="D10" s="280"/>
      <c r="E10" s="278"/>
      <c r="F10" s="279"/>
      <c r="G10" s="280"/>
      <c r="H10" s="281"/>
      <c r="I10" s="282">
        <f t="shared" si="0"/>
        <v>0</v>
      </c>
      <c r="J10" s="283"/>
      <c r="K10" s="284"/>
      <c r="L10" s="281"/>
      <c r="M10" s="282">
        <f t="shared" si="1"/>
        <v>0</v>
      </c>
      <c r="N10" s="283"/>
      <c r="O10" s="284"/>
      <c r="P10" s="278"/>
      <c r="Q10" s="279"/>
      <c r="R10" s="280"/>
      <c r="S10" s="278"/>
      <c r="T10" s="282">
        <f t="shared" si="2"/>
        <v>0</v>
      </c>
      <c r="U10" s="280">
        <f t="shared" si="3"/>
        <v>0</v>
      </c>
      <c r="V10" s="175"/>
    </row>
    <row r="11" spans="1:22" s="158" customFormat="1" ht="23.25" customHeight="1" x14ac:dyDescent="0.15">
      <c r="A11" s="269" t="s">
        <v>105</v>
      </c>
      <c r="B11" s="278"/>
      <c r="C11" s="279"/>
      <c r="D11" s="280"/>
      <c r="E11" s="278"/>
      <c r="F11" s="279"/>
      <c r="G11" s="280"/>
      <c r="H11" s="281"/>
      <c r="I11" s="282">
        <f t="shared" si="0"/>
        <v>0</v>
      </c>
      <c r="J11" s="283"/>
      <c r="K11" s="284"/>
      <c r="L11" s="281"/>
      <c r="M11" s="282">
        <f t="shared" si="1"/>
        <v>0</v>
      </c>
      <c r="N11" s="283"/>
      <c r="O11" s="284"/>
      <c r="P11" s="278"/>
      <c r="Q11" s="279"/>
      <c r="R11" s="280"/>
      <c r="S11" s="278"/>
      <c r="T11" s="282">
        <f t="shared" si="2"/>
        <v>0</v>
      </c>
      <c r="U11" s="280">
        <f t="shared" si="3"/>
        <v>0</v>
      </c>
      <c r="V11" s="175"/>
    </row>
    <row r="12" spans="1:22" s="158" customFormat="1" ht="23.25" customHeight="1" x14ac:dyDescent="0.15">
      <c r="A12" s="269" t="s">
        <v>106</v>
      </c>
      <c r="B12" s="278"/>
      <c r="C12" s="279"/>
      <c r="D12" s="280"/>
      <c r="E12" s="278"/>
      <c r="F12" s="279"/>
      <c r="G12" s="280"/>
      <c r="H12" s="281"/>
      <c r="I12" s="282">
        <f t="shared" si="0"/>
        <v>0</v>
      </c>
      <c r="J12" s="283"/>
      <c r="K12" s="284"/>
      <c r="L12" s="281"/>
      <c r="M12" s="282">
        <f t="shared" si="1"/>
        <v>0</v>
      </c>
      <c r="N12" s="283"/>
      <c r="O12" s="284"/>
      <c r="P12" s="278"/>
      <c r="Q12" s="279"/>
      <c r="R12" s="280"/>
      <c r="S12" s="278"/>
      <c r="T12" s="282">
        <f t="shared" si="2"/>
        <v>0</v>
      </c>
      <c r="U12" s="280">
        <f t="shared" si="3"/>
        <v>0</v>
      </c>
      <c r="V12" s="175"/>
    </row>
    <row r="13" spans="1:22" s="158" customFormat="1" ht="23.25" customHeight="1" x14ac:dyDescent="0.15">
      <c r="A13" s="269" t="s">
        <v>107</v>
      </c>
      <c r="B13" s="278"/>
      <c r="C13" s="279"/>
      <c r="D13" s="280"/>
      <c r="E13" s="278"/>
      <c r="F13" s="279"/>
      <c r="G13" s="280"/>
      <c r="H13" s="281"/>
      <c r="I13" s="282">
        <f t="shared" si="0"/>
        <v>0</v>
      </c>
      <c r="J13" s="283"/>
      <c r="K13" s="284"/>
      <c r="L13" s="281"/>
      <c r="M13" s="282">
        <f t="shared" si="1"/>
        <v>0</v>
      </c>
      <c r="N13" s="283"/>
      <c r="O13" s="284"/>
      <c r="P13" s="278"/>
      <c r="Q13" s="279"/>
      <c r="R13" s="280"/>
      <c r="S13" s="278"/>
      <c r="T13" s="282">
        <f t="shared" si="2"/>
        <v>0</v>
      </c>
      <c r="U13" s="280">
        <f t="shared" si="3"/>
        <v>0</v>
      </c>
      <c r="V13" s="175"/>
    </row>
    <row r="14" spans="1:22" s="158" customFormat="1" ht="23.25" customHeight="1" x14ac:dyDescent="0.15">
      <c r="A14" s="269" t="s">
        <v>108</v>
      </c>
      <c r="B14" s="285"/>
      <c r="C14" s="286"/>
      <c r="D14" s="287"/>
      <c r="E14" s="285"/>
      <c r="F14" s="286"/>
      <c r="G14" s="287"/>
      <c r="H14" s="288"/>
      <c r="I14" s="289">
        <f t="shared" si="0"/>
        <v>0</v>
      </c>
      <c r="J14" s="290"/>
      <c r="K14" s="291"/>
      <c r="L14" s="288"/>
      <c r="M14" s="289">
        <f t="shared" si="1"/>
        <v>0</v>
      </c>
      <c r="N14" s="290"/>
      <c r="O14" s="291"/>
      <c r="P14" s="285"/>
      <c r="Q14" s="286"/>
      <c r="R14" s="287"/>
      <c r="S14" s="285"/>
      <c r="T14" s="289">
        <f t="shared" si="2"/>
        <v>0</v>
      </c>
      <c r="U14" s="287">
        <f t="shared" si="3"/>
        <v>0</v>
      </c>
      <c r="V14" s="175"/>
    </row>
    <row r="15" spans="1:22" s="158" customFormat="1" ht="23.25" customHeight="1" x14ac:dyDescent="0.15">
      <c r="A15" s="269" t="s">
        <v>109</v>
      </c>
      <c r="B15" s="278"/>
      <c r="C15" s="279"/>
      <c r="D15" s="280"/>
      <c r="E15" s="278"/>
      <c r="F15" s="279"/>
      <c r="G15" s="280"/>
      <c r="H15" s="281"/>
      <c r="I15" s="282">
        <f t="shared" si="0"/>
        <v>0</v>
      </c>
      <c r="J15" s="283"/>
      <c r="K15" s="284"/>
      <c r="L15" s="281"/>
      <c r="M15" s="282">
        <f t="shared" si="1"/>
        <v>0</v>
      </c>
      <c r="N15" s="283"/>
      <c r="O15" s="284"/>
      <c r="P15" s="278"/>
      <c r="Q15" s="279"/>
      <c r="R15" s="280"/>
      <c r="S15" s="278"/>
      <c r="T15" s="282">
        <f t="shared" si="2"/>
        <v>0</v>
      </c>
      <c r="U15" s="280">
        <f t="shared" si="3"/>
        <v>0</v>
      </c>
      <c r="V15" s="175"/>
    </row>
    <row r="16" spans="1:22" s="158" customFormat="1" ht="23.25" hidden="1" customHeight="1" x14ac:dyDescent="0.15">
      <c r="A16" s="269" t="s">
        <v>110</v>
      </c>
      <c r="B16" s="278"/>
      <c r="C16" s="279"/>
      <c r="D16" s="280"/>
      <c r="E16" s="278"/>
      <c r="F16" s="279"/>
      <c r="G16" s="280"/>
      <c r="H16" s="281"/>
      <c r="I16" s="282">
        <f t="shared" si="0"/>
        <v>0</v>
      </c>
      <c r="J16" s="283"/>
      <c r="K16" s="284"/>
      <c r="L16" s="281"/>
      <c r="M16" s="282">
        <f t="shared" si="1"/>
        <v>0</v>
      </c>
      <c r="N16" s="283"/>
      <c r="O16" s="284"/>
      <c r="P16" s="278"/>
      <c r="Q16" s="279"/>
      <c r="R16" s="280"/>
      <c r="S16" s="278"/>
      <c r="T16" s="282">
        <f t="shared" si="2"/>
        <v>0</v>
      </c>
      <c r="U16" s="280">
        <f t="shared" si="3"/>
        <v>0</v>
      </c>
      <c r="V16" s="175"/>
    </row>
    <row r="17" spans="1:22" s="158" customFormat="1" ht="23.25" hidden="1" customHeight="1" x14ac:dyDescent="0.15">
      <c r="A17" s="269" t="s">
        <v>111</v>
      </c>
      <c r="B17" s="278"/>
      <c r="C17" s="279"/>
      <c r="D17" s="280"/>
      <c r="E17" s="278"/>
      <c r="F17" s="279"/>
      <c r="G17" s="280"/>
      <c r="H17" s="281"/>
      <c r="I17" s="282">
        <f t="shared" si="0"/>
        <v>0</v>
      </c>
      <c r="J17" s="283"/>
      <c r="K17" s="284"/>
      <c r="L17" s="281"/>
      <c r="M17" s="282">
        <f t="shared" si="1"/>
        <v>0</v>
      </c>
      <c r="N17" s="283"/>
      <c r="O17" s="284"/>
      <c r="P17" s="278"/>
      <c r="Q17" s="279"/>
      <c r="R17" s="280"/>
      <c r="S17" s="278"/>
      <c r="T17" s="282">
        <f t="shared" si="2"/>
        <v>0</v>
      </c>
      <c r="U17" s="280">
        <f t="shared" si="3"/>
        <v>0</v>
      </c>
      <c r="V17" s="175"/>
    </row>
    <row r="18" spans="1:22" s="158" customFormat="1" ht="23.25" customHeight="1" x14ac:dyDescent="0.15">
      <c r="A18" s="269" t="s">
        <v>112</v>
      </c>
      <c r="B18" s="278"/>
      <c r="C18" s="279"/>
      <c r="D18" s="280"/>
      <c r="E18" s="278"/>
      <c r="F18" s="279"/>
      <c r="G18" s="280"/>
      <c r="H18" s="281"/>
      <c r="I18" s="282">
        <f t="shared" si="0"/>
        <v>0</v>
      </c>
      <c r="J18" s="283"/>
      <c r="K18" s="284"/>
      <c r="L18" s="281"/>
      <c r="M18" s="282">
        <f t="shared" si="1"/>
        <v>0</v>
      </c>
      <c r="N18" s="283"/>
      <c r="O18" s="284"/>
      <c r="P18" s="278"/>
      <c r="Q18" s="279"/>
      <c r="R18" s="280"/>
      <c r="S18" s="278"/>
      <c r="T18" s="282">
        <f t="shared" si="2"/>
        <v>0</v>
      </c>
      <c r="U18" s="280">
        <f t="shared" si="3"/>
        <v>0</v>
      </c>
      <c r="V18" s="175"/>
    </row>
    <row r="19" spans="1:22" s="193" customFormat="1" ht="23.25" customHeight="1" thickBot="1" x14ac:dyDescent="0.2">
      <c r="A19" s="270" t="s">
        <v>113</v>
      </c>
      <c r="B19" s="278"/>
      <c r="C19" s="279"/>
      <c r="D19" s="280"/>
      <c r="E19" s="278"/>
      <c r="F19" s="279"/>
      <c r="G19" s="280">
        <v>67</v>
      </c>
      <c r="H19" s="281">
        <v>125</v>
      </c>
      <c r="I19" s="282">
        <f t="shared" si="0"/>
        <v>192</v>
      </c>
      <c r="J19" s="283">
        <v>93</v>
      </c>
      <c r="K19" s="284">
        <v>91</v>
      </c>
      <c r="L19" s="281">
        <v>4</v>
      </c>
      <c r="M19" s="282">
        <f t="shared" si="1"/>
        <v>188</v>
      </c>
      <c r="N19" s="283"/>
      <c r="O19" s="284"/>
      <c r="P19" s="278"/>
      <c r="Q19" s="279"/>
      <c r="R19" s="280"/>
      <c r="S19" s="278"/>
      <c r="T19" s="282">
        <f t="shared" si="2"/>
        <v>0</v>
      </c>
      <c r="U19" s="280">
        <f t="shared" si="3"/>
        <v>380</v>
      </c>
      <c r="V19" s="175"/>
    </row>
    <row r="20" spans="1:22" s="193" customFormat="1" ht="23.25" customHeight="1" x14ac:dyDescent="0.15">
      <c r="A20" s="126" t="s">
        <v>94</v>
      </c>
      <c r="B20" s="292">
        <f>SUM(B7:B19)</f>
        <v>0</v>
      </c>
      <c r="C20" s="293">
        <f t="shared" ref="C20:U20" si="4">SUM(C7:C19)</f>
        <v>0</v>
      </c>
      <c r="D20" s="294">
        <f t="shared" si="4"/>
        <v>0</v>
      </c>
      <c r="E20" s="292">
        <f t="shared" si="4"/>
        <v>29.3</v>
      </c>
      <c r="F20" s="293">
        <f t="shared" si="4"/>
        <v>87.1</v>
      </c>
      <c r="G20" s="294">
        <f t="shared" si="4"/>
        <v>131.6</v>
      </c>
      <c r="H20" s="295">
        <f t="shared" si="4"/>
        <v>154</v>
      </c>
      <c r="I20" s="296">
        <f t="shared" si="4"/>
        <v>402</v>
      </c>
      <c r="J20" s="297">
        <f t="shared" si="4"/>
        <v>106</v>
      </c>
      <c r="K20" s="298">
        <f t="shared" si="4"/>
        <v>93</v>
      </c>
      <c r="L20" s="295">
        <f t="shared" si="4"/>
        <v>4</v>
      </c>
      <c r="M20" s="296">
        <f t="shared" si="4"/>
        <v>203</v>
      </c>
      <c r="N20" s="297">
        <f t="shared" si="4"/>
        <v>0</v>
      </c>
      <c r="O20" s="298">
        <f t="shared" si="4"/>
        <v>0</v>
      </c>
      <c r="P20" s="292">
        <f t="shared" si="4"/>
        <v>0</v>
      </c>
      <c r="Q20" s="293">
        <f t="shared" si="4"/>
        <v>0</v>
      </c>
      <c r="R20" s="294">
        <f t="shared" si="4"/>
        <v>0</v>
      </c>
      <c r="S20" s="462">
        <f t="shared" si="4"/>
        <v>0</v>
      </c>
      <c r="T20" s="296">
        <f t="shared" si="4"/>
        <v>0</v>
      </c>
      <c r="U20" s="294">
        <f t="shared" si="4"/>
        <v>605</v>
      </c>
      <c r="V20" s="192"/>
    </row>
    <row r="21" spans="1:22" x14ac:dyDescent="0.15">
      <c r="V21" s="110"/>
    </row>
  </sheetData>
  <mergeCells count="15">
    <mergeCell ref="A2:U2"/>
    <mergeCell ref="T3:U3"/>
    <mergeCell ref="A4:A6"/>
    <mergeCell ref="B4:I4"/>
    <mergeCell ref="J4:M4"/>
    <mergeCell ref="N4:T4"/>
    <mergeCell ref="U4:U6"/>
    <mergeCell ref="B5:D5"/>
    <mergeCell ref="E5:G5"/>
    <mergeCell ref="I5:I6"/>
    <mergeCell ref="J5:K5"/>
    <mergeCell ref="M5:M6"/>
    <mergeCell ref="N5:O5"/>
    <mergeCell ref="P5:R5"/>
    <mergeCell ref="T5:T6"/>
  </mergeCells>
  <phoneticPr fontId="2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6596-02F5-4440-B830-C4BCFF4679EA}">
  <sheetPr>
    <pageSetUpPr fitToPage="1"/>
  </sheetPr>
  <dimension ref="A1:Z44"/>
  <sheetViews>
    <sheetView topLeftCell="A13" workbookViewId="0">
      <selection activeCell="G21" sqref="G21"/>
    </sheetView>
  </sheetViews>
  <sheetFormatPr defaultRowHeight="13.5" x14ac:dyDescent="0.15"/>
  <cols>
    <col min="1" max="1" width="4.75" customWidth="1"/>
    <col min="2" max="2" width="14.125" style="123" customWidth="1"/>
    <col min="3" max="3" width="5.625" style="123" customWidth="1"/>
    <col min="4" max="4" width="6.125" customWidth="1"/>
    <col min="5" max="6" width="7.125" customWidth="1"/>
    <col min="7" max="7" width="7.625" customWidth="1"/>
    <col min="8" max="10" width="8.125" customWidth="1"/>
    <col min="11" max="11" width="8.625" customWidth="1"/>
    <col min="12" max="14" width="8.125" customWidth="1"/>
    <col min="15" max="15" width="8.625" customWidth="1"/>
    <col min="16" max="18" width="8.125" customWidth="1"/>
    <col min="19" max="20" width="7.125" customWidth="1"/>
    <col min="21" max="21" width="6.375" customWidth="1"/>
    <col min="22" max="23" width="8.625" customWidth="1"/>
    <col min="24" max="24" width="7.875" customWidth="1"/>
    <col min="25" max="25" width="9.75" style="394" customWidth="1"/>
  </cols>
  <sheetData>
    <row r="1" spans="1:26" ht="17.25" x14ac:dyDescent="0.2">
      <c r="A1" s="317"/>
      <c r="B1" s="318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20.100000000000001" customHeight="1" x14ac:dyDescent="0.2">
      <c r="B2" s="542" t="s">
        <v>204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409"/>
    </row>
    <row r="3" spans="1:26" ht="15" customHeight="1" x14ac:dyDescent="0.15">
      <c r="A3" s="11"/>
      <c r="B3" s="120"/>
      <c r="C3" s="12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44" t="s">
        <v>1</v>
      </c>
      <c r="W3" s="544"/>
      <c r="X3" s="412"/>
      <c r="Y3" s="395"/>
    </row>
    <row r="4" spans="1:26" s="13" customFormat="1" ht="15.75" customHeight="1" x14ac:dyDescent="0.15">
      <c r="A4" s="12"/>
      <c r="B4" s="545" t="s">
        <v>96</v>
      </c>
      <c r="C4" s="548" t="s">
        <v>12</v>
      </c>
      <c r="D4" s="549"/>
      <c r="E4" s="549"/>
      <c r="F4" s="549"/>
      <c r="G4" s="549"/>
      <c r="H4" s="549"/>
      <c r="I4" s="549"/>
      <c r="J4" s="549"/>
      <c r="K4" s="550"/>
      <c r="L4" s="551" t="s">
        <v>11</v>
      </c>
      <c r="M4" s="552"/>
      <c r="N4" s="552"/>
      <c r="O4" s="553"/>
      <c r="P4" s="551" t="s">
        <v>16</v>
      </c>
      <c r="Q4" s="552"/>
      <c r="R4" s="552"/>
      <c r="S4" s="552"/>
      <c r="T4" s="552"/>
      <c r="U4" s="552"/>
      <c r="V4" s="553"/>
      <c r="W4" s="554" t="s">
        <v>17</v>
      </c>
      <c r="X4" s="555" t="s">
        <v>190</v>
      </c>
      <c r="Y4" s="396"/>
    </row>
    <row r="5" spans="1:26" s="13" customFormat="1" ht="15.75" customHeight="1" x14ac:dyDescent="0.15">
      <c r="A5" s="12"/>
      <c r="B5" s="546"/>
      <c r="C5" s="332" t="s">
        <v>153</v>
      </c>
      <c r="D5" s="556" t="s">
        <v>3</v>
      </c>
      <c r="E5" s="556"/>
      <c r="F5" s="556"/>
      <c r="G5" s="556" t="s">
        <v>6</v>
      </c>
      <c r="H5" s="556"/>
      <c r="I5" s="556"/>
      <c r="J5" s="47" t="s">
        <v>7</v>
      </c>
      <c r="K5" s="557" t="s">
        <v>46</v>
      </c>
      <c r="L5" s="558" t="s">
        <v>9</v>
      </c>
      <c r="M5" s="556"/>
      <c r="N5" s="47" t="s">
        <v>10</v>
      </c>
      <c r="O5" s="557" t="s">
        <v>47</v>
      </c>
      <c r="P5" s="558" t="s">
        <v>13</v>
      </c>
      <c r="Q5" s="556"/>
      <c r="R5" s="556" t="s">
        <v>14</v>
      </c>
      <c r="S5" s="556"/>
      <c r="T5" s="556"/>
      <c r="U5" s="124" t="s">
        <v>93</v>
      </c>
      <c r="V5" s="557" t="s">
        <v>48</v>
      </c>
      <c r="W5" s="554"/>
      <c r="X5" s="554"/>
      <c r="Y5" s="396"/>
    </row>
    <row r="6" spans="1:26" s="13" customFormat="1" ht="15.75" customHeight="1" x14ac:dyDescent="0.15">
      <c r="A6" s="12"/>
      <c r="B6" s="547"/>
      <c r="C6" s="333" t="s">
        <v>154</v>
      </c>
      <c r="D6" s="75" t="s">
        <v>2</v>
      </c>
      <c r="E6" s="76" t="s">
        <v>135</v>
      </c>
      <c r="F6" s="77" t="s">
        <v>154</v>
      </c>
      <c r="G6" s="75" t="s">
        <v>207</v>
      </c>
      <c r="H6" s="76" t="s">
        <v>4</v>
      </c>
      <c r="I6" s="77" t="s">
        <v>5</v>
      </c>
      <c r="J6" s="78" t="s">
        <v>2</v>
      </c>
      <c r="K6" s="557"/>
      <c r="L6" s="73" t="s">
        <v>4</v>
      </c>
      <c r="M6" s="74" t="s">
        <v>5</v>
      </c>
      <c r="N6" s="78" t="s">
        <v>2</v>
      </c>
      <c r="O6" s="557"/>
      <c r="P6" s="73" t="s">
        <v>4</v>
      </c>
      <c r="Q6" s="74" t="s">
        <v>5</v>
      </c>
      <c r="R6" s="75" t="s">
        <v>2</v>
      </c>
      <c r="S6" s="76" t="s">
        <v>4</v>
      </c>
      <c r="T6" s="77" t="s">
        <v>5</v>
      </c>
      <c r="U6" s="75" t="s">
        <v>2</v>
      </c>
      <c r="V6" s="557"/>
      <c r="W6" s="554"/>
      <c r="X6" s="554"/>
      <c r="Y6" s="396"/>
    </row>
    <row r="7" spans="1:26" s="13" customFormat="1" ht="18" customHeight="1" x14ac:dyDescent="0.15">
      <c r="A7" s="12">
        <v>1</v>
      </c>
      <c r="B7" s="121" t="s">
        <v>138</v>
      </c>
      <c r="C7" s="323"/>
      <c r="D7" s="50"/>
      <c r="E7" s="56"/>
      <c r="F7" s="21"/>
      <c r="G7" s="50">
        <v>1507</v>
      </c>
      <c r="H7" s="56">
        <v>400</v>
      </c>
      <c r="I7" s="21">
        <v>593</v>
      </c>
      <c r="J7" s="19"/>
      <c r="K7" s="20">
        <f>SUM(D7:J7)</f>
        <v>2500</v>
      </c>
      <c r="L7" s="62"/>
      <c r="M7" s="68">
        <v>500</v>
      </c>
      <c r="N7" s="19"/>
      <c r="O7" s="20">
        <f t="shared" ref="O7" si="0">SUM(L7:N7)</f>
        <v>500</v>
      </c>
      <c r="P7" s="62"/>
      <c r="Q7" s="68"/>
      <c r="R7" s="50"/>
      <c r="S7" s="56"/>
      <c r="T7" s="21"/>
      <c r="U7" s="50"/>
      <c r="V7" s="20">
        <f t="shared" ref="V7" si="1">SUM(P7:U7)</f>
        <v>0</v>
      </c>
      <c r="W7" s="21">
        <f>+K7+O7+V7</f>
        <v>3000</v>
      </c>
      <c r="X7" s="21"/>
      <c r="Y7" s="396"/>
      <c r="Z7" s="399"/>
    </row>
    <row r="8" spans="1:26" s="13" customFormat="1" ht="18" customHeight="1" x14ac:dyDescent="0.15">
      <c r="A8" s="12">
        <f t="shared" ref="A8:A33" si="2">+A7+1</f>
        <v>2</v>
      </c>
      <c r="B8" s="121" t="s">
        <v>140</v>
      </c>
      <c r="C8" s="323"/>
      <c r="D8" s="50"/>
      <c r="E8" s="56"/>
      <c r="F8" s="21"/>
      <c r="G8" s="50"/>
      <c r="H8" s="56">
        <v>22</v>
      </c>
      <c r="I8" s="21">
        <v>183</v>
      </c>
      <c r="J8" s="19">
        <v>831</v>
      </c>
      <c r="K8" s="20">
        <f>SUM(D8:J8)</f>
        <v>1036</v>
      </c>
      <c r="L8" s="62">
        <v>1010</v>
      </c>
      <c r="M8" s="68">
        <v>2563</v>
      </c>
      <c r="N8" s="19">
        <v>3243</v>
      </c>
      <c r="O8" s="20">
        <f t="shared" ref="O8" si="3">SUM(L8:N8)</f>
        <v>6816</v>
      </c>
      <c r="P8" s="62">
        <v>4829</v>
      </c>
      <c r="Q8" s="68">
        <v>2323</v>
      </c>
      <c r="R8" s="50">
        <v>696</v>
      </c>
      <c r="S8" s="56"/>
      <c r="T8" s="21"/>
      <c r="U8" s="50"/>
      <c r="V8" s="20">
        <f t="shared" ref="V8" si="4">SUM(P8:U8)</f>
        <v>7848</v>
      </c>
      <c r="W8" s="21">
        <f t="shared" ref="W8:W19" si="5">+K8+O8+V8</f>
        <v>15700</v>
      </c>
      <c r="X8" s="21"/>
      <c r="Y8" s="396"/>
      <c r="Z8" s="399"/>
    </row>
    <row r="9" spans="1:26" s="13" customFormat="1" ht="18" customHeight="1" x14ac:dyDescent="0.15">
      <c r="A9" s="12">
        <f t="shared" si="2"/>
        <v>3</v>
      </c>
      <c r="B9" s="121" t="s">
        <v>91</v>
      </c>
      <c r="C9" s="323"/>
      <c r="D9" s="50"/>
      <c r="E9" s="56"/>
      <c r="F9" s="21"/>
      <c r="G9" s="50"/>
      <c r="H9" s="56"/>
      <c r="I9" s="21"/>
      <c r="J9" s="19"/>
      <c r="K9" s="20">
        <f>SUM(D9:J9)</f>
        <v>0</v>
      </c>
      <c r="L9" s="62"/>
      <c r="M9" s="68"/>
      <c r="N9" s="19">
        <v>700</v>
      </c>
      <c r="O9" s="20">
        <f t="shared" ref="O9:O18" si="6">SUM(L9:N9)</f>
        <v>700</v>
      </c>
      <c r="P9" s="62">
        <v>1400</v>
      </c>
      <c r="Q9" s="68"/>
      <c r="R9" s="50"/>
      <c r="S9" s="56"/>
      <c r="T9" s="21"/>
      <c r="U9" s="50"/>
      <c r="V9" s="20">
        <f t="shared" ref="V9:V35" si="7">SUM(P9:U9)</f>
        <v>1400</v>
      </c>
      <c r="W9" s="21">
        <f t="shared" si="5"/>
        <v>2100</v>
      </c>
      <c r="X9" s="21"/>
      <c r="Y9" s="396"/>
      <c r="Z9" s="399"/>
    </row>
    <row r="10" spans="1:26" s="13" customFormat="1" ht="18" customHeight="1" x14ac:dyDescent="0.15">
      <c r="A10" s="12">
        <f t="shared" si="2"/>
        <v>4</v>
      </c>
      <c r="B10" s="121" t="s">
        <v>92</v>
      </c>
      <c r="C10" s="323"/>
      <c r="D10" s="50"/>
      <c r="E10" s="56"/>
      <c r="F10" s="21"/>
      <c r="G10" s="50"/>
      <c r="H10" s="56"/>
      <c r="I10" s="21">
        <v>600</v>
      </c>
      <c r="J10" s="19"/>
      <c r="K10" s="20">
        <f>SUM(D10:J10)</f>
        <v>600</v>
      </c>
      <c r="L10" s="62"/>
      <c r="M10" s="68"/>
      <c r="N10" s="19"/>
      <c r="O10" s="20">
        <f t="shared" si="6"/>
        <v>0</v>
      </c>
      <c r="P10" s="62">
        <v>900</v>
      </c>
      <c r="Q10" s="68"/>
      <c r="R10" s="50"/>
      <c r="S10" s="56"/>
      <c r="T10" s="21"/>
      <c r="U10" s="50"/>
      <c r="V10" s="20">
        <f t="shared" si="7"/>
        <v>900</v>
      </c>
      <c r="W10" s="21">
        <f t="shared" si="5"/>
        <v>1500</v>
      </c>
      <c r="X10" s="21"/>
      <c r="Y10" s="396"/>
      <c r="Z10" s="399"/>
    </row>
    <row r="11" spans="1:26" s="13" customFormat="1" ht="18" customHeight="1" x14ac:dyDescent="0.15">
      <c r="A11" s="12">
        <f t="shared" si="2"/>
        <v>5</v>
      </c>
      <c r="B11" s="121" t="s">
        <v>163</v>
      </c>
      <c r="C11" s="323"/>
      <c r="D11" s="50">
        <v>827</v>
      </c>
      <c r="E11" s="56">
        <v>1800</v>
      </c>
      <c r="F11" s="21">
        <v>636</v>
      </c>
      <c r="G11" s="50">
        <v>2026</v>
      </c>
      <c r="H11" s="56">
        <v>3617</v>
      </c>
      <c r="I11" s="21">
        <v>7739</v>
      </c>
      <c r="J11" s="19">
        <v>2281</v>
      </c>
      <c r="K11" s="20">
        <f>SUM(C11:J11)</f>
        <v>18926</v>
      </c>
      <c r="L11" s="62">
        <v>2396</v>
      </c>
      <c r="M11" s="68">
        <v>2860</v>
      </c>
      <c r="N11" s="19">
        <v>5924</v>
      </c>
      <c r="O11" s="20">
        <f>SUM(L11:N11)</f>
        <v>11180</v>
      </c>
      <c r="P11" s="62">
        <v>6548</v>
      </c>
      <c r="Q11" s="68">
        <v>946</v>
      </c>
      <c r="R11" s="50"/>
      <c r="S11" s="56"/>
      <c r="T11" s="21"/>
      <c r="U11" s="50"/>
      <c r="V11" s="20">
        <f t="shared" si="7"/>
        <v>7494</v>
      </c>
      <c r="W11" s="21">
        <f>+K11+O11+V11</f>
        <v>37600</v>
      </c>
      <c r="X11" s="21"/>
      <c r="Y11" s="396"/>
      <c r="Z11" s="399"/>
    </row>
    <row r="12" spans="1:26" s="13" customFormat="1" ht="18" customHeight="1" x14ac:dyDescent="0.15">
      <c r="A12" s="12">
        <f>+A11+1</f>
        <v>6</v>
      </c>
      <c r="B12" s="129" t="s">
        <v>202</v>
      </c>
      <c r="C12" s="325"/>
      <c r="D12" s="130"/>
      <c r="E12" s="131"/>
      <c r="F12" s="132"/>
      <c r="G12" s="130">
        <v>96</v>
      </c>
      <c r="H12" s="131">
        <v>234</v>
      </c>
      <c r="I12" s="132">
        <v>33</v>
      </c>
      <c r="J12" s="133">
        <v>368</v>
      </c>
      <c r="K12" s="134">
        <f>SUM(D12:J12)</f>
        <v>731</v>
      </c>
      <c r="L12" s="135">
        <v>914</v>
      </c>
      <c r="M12" s="136">
        <v>707</v>
      </c>
      <c r="N12" s="133">
        <v>2530</v>
      </c>
      <c r="O12" s="134">
        <f t="shared" si="6"/>
        <v>4151</v>
      </c>
      <c r="P12" s="135">
        <v>1468</v>
      </c>
      <c r="Q12" s="136">
        <v>1184</v>
      </c>
      <c r="R12" s="130">
        <v>66</v>
      </c>
      <c r="S12" s="131"/>
      <c r="T12" s="132"/>
      <c r="U12" s="130"/>
      <c r="V12" s="134">
        <f t="shared" si="7"/>
        <v>2718</v>
      </c>
      <c r="W12" s="132">
        <f>+K12+O12+V12</f>
        <v>7600</v>
      </c>
      <c r="X12" s="132"/>
      <c r="Y12" s="396"/>
      <c r="Z12" s="399"/>
    </row>
    <row r="13" spans="1:26" s="13" customFormat="1" ht="18" customHeight="1" x14ac:dyDescent="0.15">
      <c r="A13" s="145">
        <f t="shared" si="2"/>
        <v>7</v>
      </c>
      <c r="B13" s="146" t="s">
        <v>200</v>
      </c>
      <c r="C13" s="324"/>
      <c r="D13" s="147"/>
      <c r="E13" s="148"/>
      <c r="F13" s="149"/>
      <c r="G13" s="147"/>
      <c r="H13" s="148"/>
      <c r="I13" s="149">
        <v>647</v>
      </c>
      <c r="J13" s="150">
        <v>311</v>
      </c>
      <c r="K13" s="92">
        <f>SUM(D13:J13)</f>
        <v>958</v>
      </c>
      <c r="L13" s="151">
        <v>198</v>
      </c>
      <c r="M13" s="152">
        <v>766</v>
      </c>
      <c r="N13" s="150">
        <v>1762</v>
      </c>
      <c r="O13" s="92">
        <f t="shared" ref="O13:O14" si="8">SUM(L13:N13)</f>
        <v>2726</v>
      </c>
      <c r="P13" s="151">
        <v>2099</v>
      </c>
      <c r="Q13" s="152">
        <v>173</v>
      </c>
      <c r="R13" s="147">
        <v>44</v>
      </c>
      <c r="S13" s="148"/>
      <c r="T13" s="149"/>
      <c r="U13" s="147"/>
      <c r="V13" s="92">
        <f>SUM(P13:U13)</f>
        <v>2316</v>
      </c>
      <c r="W13" s="149">
        <f t="shared" ref="W13:W16" si="9">+K13+O13+V13</f>
        <v>6000</v>
      </c>
      <c r="X13" s="149"/>
      <c r="Y13" s="396"/>
      <c r="Z13" s="399"/>
    </row>
    <row r="14" spans="1:26" s="13" customFormat="1" ht="18" customHeight="1" x14ac:dyDescent="0.15">
      <c r="A14" s="12">
        <f t="shared" si="2"/>
        <v>8</v>
      </c>
      <c r="B14" s="424" t="s">
        <v>206</v>
      </c>
      <c r="C14" s="329"/>
      <c r="D14" s="220"/>
      <c r="E14" s="221"/>
      <c r="F14" s="222">
        <v>102</v>
      </c>
      <c r="G14" s="220">
        <v>424</v>
      </c>
      <c r="H14" s="221">
        <v>60</v>
      </c>
      <c r="I14" s="222"/>
      <c r="J14" s="223">
        <v>61</v>
      </c>
      <c r="K14" s="224">
        <f t="shared" ref="K14" si="10">SUM(D14:J14)</f>
        <v>647</v>
      </c>
      <c r="L14" s="225">
        <v>236</v>
      </c>
      <c r="M14" s="226">
        <v>668</v>
      </c>
      <c r="N14" s="223">
        <v>1725</v>
      </c>
      <c r="O14" s="224">
        <f t="shared" si="8"/>
        <v>2629</v>
      </c>
      <c r="P14" s="225">
        <v>3009</v>
      </c>
      <c r="Q14" s="226">
        <v>2000</v>
      </c>
      <c r="R14" s="220">
        <v>335</v>
      </c>
      <c r="S14" s="221">
        <v>80</v>
      </c>
      <c r="T14" s="222"/>
      <c r="U14" s="220"/>
      <c r="V14" s="224">
        <f t="shared" ref="V14:V16" si="11">SUM(P14:U14)</f>
        <v>5424</v>
      </c>
      <c r="W14" s="222">
        <f t="shared" si="9"/>
        <v>8700</v>
      </c>
      <c r="X14" s="222"/>
      <c r="Y14" s="396"/>
      <c r="Z14" s="399"/>
    </row>
    <row r="15" spans="1:26" s="13" customFormat="1" ht="18" customHeight="1" x14ac:dyDescent="0.15">
      <c r="A15" s="12">
        <v>9</v>
      </c>
      <c r="B15" s="121" t="s">
        <v>199</v>
      </c>
      <c r="C15" s="323"/>
      <c r="D15" s="50"/>
      <c r="E15" s="56"/>
      <c r="F15" s="21"/>
      <c r="G15" s="50"/>
      <c r="H15" s="56"/>
      <c r="I15" s="21"/>
      <c r="J15" s="19"/>
      <c r="K15" s="20">
        <f t="shared" ref="K15:K18" si="12">SUM(D15:J15)</f>
        <v>0</v>
      </c>
      <c r="L15" s="62"/>
      <c r="M15" s="68">
        <v>70</v>
      </c>
      <c r="N15" s="19">
        <v>211</v>
      </c>
      <c r="O15" s="20">
        <f t="shared" ref="O15:O16" si="13">SUM(L15:N15)</f>
        <v>281</v>
      </c>
      <c r="P15" s="62">
        <v>3775</v>
      </c>
      <c r="Q15" s="68">
        <v>3570</v>
      </c>
      <c r="R15" s="50">
        <v>774</v>
      </c>
      <c r="S15" s="56"/>
      <c r="T15" s="21"/>
      <c r="U15" s="50"/>
      <c r="V15" s="20">
        <f t="shared" si="11"/>
        <v>8119</v>
      </c>
      <c r="W15" s="21">
        <f t="shared" si="9"/>
        <v>8400</v>
      </c>
      <c r="X15" s="21"/>
      <c r="Y15" s="396"/>
      <c r="Z15" s="399"/>
    </row>
    <row r="16" spans="1:26" s="13" customFormat="1" ht="18" customHeight="1" x14ac:dyDescent="0.15">
      <c r="A16" s="12">
        <v>10</v>
      </c>
      <c r="B16" s="121" t="s">
        <v>28</v>
      </c>
      <c r="C16" s="323"/>
      <c r="D16" s="50"/>
      <c r="E16" s="56"/>
      <c r="F16" s="21"/>
      <c r="G16" s="50">
        <v>394</v>
      </c>
      <c r="H16" s="56">
        <v>40</v>
      </c>
      <c r="I16" s="21">
        <v>333</v>
      </c>
      <c r="J16" s="19">
        <v>486</v>
      </c>
      <c r="K16" s="20">
        <f t="shared" si="12"/>
        <v>1253</v>
      </c>
      <c r="L16" s="62">
        <v>563</v>
      </c>
      <c r="M16" s="68">
        <v>453</v>
      </c>
      <c r="N16" s="19">
        <v>2147</v>
      </c>
      <c r="O16" s="20">
        <f t="shared" si="13"/>
        <v>3163</v>
      </c>
      <c r="P16" s="62">
        <v>484</v>
      </c>
      <c r="Q16" s="68"/>
      <c r="R16" s="50"/>
      <c r="S16" s="56"/>
      <c r="T16" s="21"/>
      <c r="U16" s="50"/>
      <c r="V16" s="20">
        <f t="shared" si="11"/>
        <v>484</v>
      </c>
      <c r="W16" s="21">
        <f t="shared" si="9"/>
        <v>4900</v>
      </c>
      <c r="X16" s="21"/>
      <c r="Y16" s="396"/>
      <c r="Z16" s="399"/>
    </row>
    <row r="17" spans="1:26" s="22" customFormat="1" ht="18" customHeight="1" x14ac:dyDescent="0.15">
      <c r="A17" s="12">
        <v>11</v>
      </c>
      <c r="B17" s="121" t="s">
        <v>97</v>
      </c>
      <c r="C17" s="323"/>
      <c r="D17" s="50"/>
      <c r="E17" s="56"/>
      <c r="F17" s="21">
        <v>40</v>
      </c>
      <c r="G17" s="50">
        <v>99</v>
      </c>
      <c r="H17" s="56">
        <v>130</v>
      </c>
      <c r="I17" s="21">
        <v>19</v>
      </c>
      <c r="J17" s="19">
        <v>167</v>
      </c>
      <c r="K17" s="20">
        <f t="shared" si="12"/>
        <v>455</v>
      </c>
      <c r="L17" s="62">
        <v>397</v>
      </c>
      <c r="M17" s="68">
        <v>766</v>
      </c>
      <c r="N17" s="19">
        <v>1232</v>
      </c>
      <c r="O17" s="20">
        <f t="shared" si="6"/>
        <v>2395</v>
      </c>
      <c r="P17" s="62">
        <v>1717</v>
      </c>
      <c r="Q17" s="68">
        <v>1084</v>
      </c>
      <c r="R17" s="50">
        <v>283</v>
      </c>
      <c r="S17" s="56">
        <v>66</v>
      </c>
      <c r="T17" s="21"/>
      <c r="U17" s="50"/>
      <c r="V17" s="20">
        <f t="shared" si="7"/>
        <v>3150</v>
      </c>
      <c r="W17" s="21">
        <f t="shared" si="5"/>
        <v>6000</v>
      </c>
      <c r="X17" s="21"/>
      <c r="Y17" s="396"/>
      <c r="Z17" s="399"/>
    </row>
    <row r="18" spans="1:26" s="13" customFormat="1" ht="18" customHeight="1" x14ac:dyDescent="0.15">
      <c r="A18" s="12">
        <f t="shared" si="2"/>
        <v>12</v>
      </c>
      <c r="B18" s="121" t="s">
        <v>99</v>
      </c>
      <c r="C18" s="323"/>
      <c r="D18" s="50"/>
      <c r="E18" s="56"/>
      <c r="F18" s="21"/>
      <c r="G18" s="50">
        <v>470</v>
      </c>
      <c r="H18" s="56">
        <v>340</v>
      </c>
      <c r="I18" s="21">
        <v>45</v>
      </c>
      <c r="J18" s="19"/>
      <c r="K18" s="20">
        <f t="shared" si="12"/>
        <v>855</v>
      </c>
      <c r="L18" s="62">
        <v>158</v>
      </c>
      <c r="M18" s="68">
        <v>646</v>
      </c>
      <c r="N18" s="19">
        <v>1742</v>
      </c>
      <c r="O18" s="20">
        <f t="shared" si="6"/>
        <v>2546</v>
      </c>
      <c r="P18" s="62">
        <v>4120</v>
      </c>
      <c r="Q18" s="68">
        <v>5722</v>
      </c>
      <c r="R18" s="50">
        <v>3479</v>
      </c>
      <c r="S18" s="56">
        <v>2538</v>
      </c>
      <c r="T18" s="21">
        <v>1364</v>
      </c>
      <c r="U18" s="50">
        <v>596</v>
      </c>
      <c r="V18" s="20">
        <f t="shared" si="7"/>
        <v>17819</v>
      </c>
      <c r="W18" s="21">
        <f t="shared" si="5"/>
        <v>21220</v>
      </c>
      <c r="X18" s="21">
        <v>20</v>
      </c>
      <c r="Y18" s="396"/>
      <c r="Z18" s="399"/>
    </row>
    <row r="19" spans="1:26" s="13" customFormat="1" ht="18" customHeight="1" x14ac:dyDescent="0.15">
      <c r="A19" s="12">
        <f t="shared" si="2"/>
        <v>13</v>
      </c>
      <c r="B19" s="129" t="s">
        <v>142</v>
      </c>
      <c r="C19" s="386"/>
      <c r="D19" s="387"/>
      <c r="E19" s="388"/>
      <c r="F19" s="389">
        <v>195</v>
      </c>
      <c r="G19" s="387">
        <v>155</v>
      </c>
      <c r="H19" s="388">
        <v>34</v>
      </c>
      <c r="I19" s="389">
        <v>63</v>
      </c>
      <c r="J19" s="390">
        <v>110</v>
      </c>
      <c r="K19" s="391">
        <f t="shared" ref="K19:K23" si="14">SUM(D19:J19)</f>
        <v>557</v>
      </c>
      <c r="L19" s="392">
        <v>286</v>
      </c>
      <c r="M19" s="393">
        <v>662</v>
      </c>
      <c r="N19" s="390">
        <v>1468</v>
      </c>
      <c r="O19" s="391">
        <f t="shared" ref="O19:O20" si="15">SUM(L19:N19)</f>
        <v>2416</v>
      </c>
      <c r="P19" s="392">
        <v>450</v>
      </c>
      <c r="Q19" s="393">
        <v>77</v>
      </c>
      <c r="R19" s="387"/>
      <c r="S19" s="388"/>
      <c r="T19" s="389"/>
      <c r="U19" s="387"/>
      <c r="V19" s="391">
        <f t="shared" ref="V19:V23" si="16">SUM(P19:U19)</f>
        <v>527</v>
      </c>
      <c r="W19" s="389">
        <f t="shared" si="5"/>
        <v>3500</v>
      </c>
      <c r="X19" s="389"/>
      <c r="Y19" s="397"/>
      <c r="Z19" s="399"/>
    </row>
    <row r="20" spans="1:26" s="13" customFormat="1" ht="18" customHeight="1" x14ac:dyDescent="0.15">
      <c r="A20" s="266">
        <f t="shared" si="2"/>
        <v>14</v>
      </c>
      <c r="B20" s="129" t="s">
        <v>145</v>
      </c>
      <c r="C20" s="325"/>
      <c r="D20" s="50"/>
      <c r="E20" s="56"/>
      <c r="F20" s="280"/>
      <c r="G20" s="50">
        <v>125</v>
      </c>
      <c r="H20" s="56">
        <v>214</v>
      </c>
      <c r="I20" s="21">
        <v>57</v>
      </c>
      <c r="J20" s="19">
        <v>297</v>
      </c>
      <c r="K20" s="20">
        <f t="shared" si="14"/>
        <v>693</v>
      </c>
      <c r="L20" s="62">
        <v>406</v>
      </c>
      <c r="M20" s="68">
        <v>2220</v>
      </c>
      <c r="N20" s="19">
        <v>4305</v>
      </c>
      <c r="O20" s="134">
        <f t="shared" si="15"/>
        <v>6931</v>
      </c>
      <c r="P20" s="62">
        <v>3433</v>
      </c>
      <c r="Q20" s="68">
        <v>2299</v>
      </c>
      <c r="R20" s="50">
        <v>795</v>
      </c>
      <c r="S20" s="56">
        <v>49</v>
      </c>
      <c r="T20" s="21"/>
      <c r="U20" s="50"/>
      <c r="V20" s="20">
        <f t="shared" si="16"/>
        <v>6576</v>
      </c>
      <c r="W20" s="21">
        <f>+K20+O20+V20</f>
        <v>14200</v>
      </c>
      <c r="X20" s="21"/>
      <c r="Y20" s="396"/>
      <c r="Z20" s="399"/>
    </row>
    <row r="21" spans="1:26" s="13" customFormat="1" ht="18" customHeight="1" x14ac:dyDescent="0.15">
      <c r="A21" s="12">
        <f t="shared" si="2"/>
        <v>15</v>
      </c>
      <c r="B21" s="121" t="s">
        <v>89</v>
      </c>
      <c r="C21" s="325"/>
      <c r="D21" s="130"/>
      <c r="E21" s="131"/>
      <c r="F21" s="132"/>
      <c r="G21" s="130"/>
      <c r="H21" s="131"/>
      <c r="I21" s="132"/>
      <c r="J21" s="19"/>
      <c r="K21" s="20">
        <f t="shared" si="14"/>
        <v>0</v>
      </c>
      <c r="L21" s="62"/>
      <c r="M21" s="68"/>
      <c r="N21" s="19"/>
      <c r="O21" s="20">
        <f>SUM(L21:N21)</f>
        <v>0</v>
      </c>
      <c r="P21" s="62"/>
      <c r="Q21" s="68"/>
      <c r="R21" s="50"/>
      <c r="S21" s="56"/>
      <c r="T21" s="21"/>
      <c r="U21" s="50"/>
      <c r="V21" s="20">
        <f>SUM(P21:U21)</f>
        <v>0</v>
      </c>
      <c r="W21" s="21">
        <f>+K21+O21+V21</f>
        <v>0</v>
      </c>
      <c r="X21" s="21"/>
      <c r="Y21" s="396"/>
      <c r="Z21" s="399"/>
    </row>
    <row r="22" spans="1:26" s="13" customFormat="1" ht="18" customHeight="1" x14ac:dyDescent="0.15">
      <c r="A22" s="12">
        <f t="shared" si="2"/>
        <v>16</v>
      </c>
      <c r="B22" s="121" t="s">
        <v>90</v>
      </c>
      <c r="C22" s="325"/>
      <c r="D22" s="130"/>
      <c r="E22" s="131"/>
      <c r="F22" s="132"/>
      <c r="G22" s="130"/>
      <c r="H22" s="131"/>
      <c r="I22" s="132"/>
      <c r="J22" s="19"/>
      <c r="K22" s="20">
        <f t="shared" si="14"/>
        <v>0</v>
      </c>
      <c r="L22" s="62"/>
      <c r="M22" s="68"/>
      <c r="N22" s="19"/>
      <c r="O22" s="20">
        <f>SUM(L22:N22)</f>
        <v>0</v>
      </c>
      <c r="P22" s="316"/>
      <c r="Q22" s="68"/>
      <c r="R22" s="50"/>
      <c r="S22" s="56"/>
      <c r="T22" s="21"/>
      <c r="U22" s="50"/>
      <c r="V22" s="20">
        <f>SUM(P22:U22)</f>
        <v>0</v>
      </c>
      <c r="W22" s="21">
        <f>+K22+O22+V22</f>
        <v>0</v>
      </c>
      <c r="X22" s="21"/>
      <c r="Y22" s="396"/>
      <c r="Z22" s="399"/>
    </row>
    <row r="23" spans="1:26" s="13" customFormat="1" ht="18" customHeight="1" x14ac:dyDescent="0.15">
      <c r="A23" s="153">
        <f t="shared" si="2"/>
        <v>17</v>
      </c>
      <c r="B23" s="154" t="s">
        <v>201</v>
      </c>
      <c r="C23" s="331"/>
      <c r="D23" s="100"/>
      <c r="E23" s="101"/>
      <c r="F23" s="102"/>
      <c r="G23" s="100"/>
      <c r="H23" s="101"/>
      <c r="I23" s="102"/>
      <c r="J23" s="103"/>
      <c r="K23" s="104">
        <f t="shared" si="14"/>
        <v>0</v>
      </c>
      <c r="L23" s="105"/>
      <c r="M23" s="106"/>
      <c r="N23" s="103"/>
      <c r="O23" s="104">
        <f t="shared" ref="O23" si="17">SUM(L23:N23)</f>
        <v>0</v>
      </c>
      <c r="P23" s="105"/>
      <c r="Q23" s="106"/>
      <c r="R23" s="100"/>
      <c r="S23" s="101"/>
      <c r="T23" s="102"/>
      <c r="U23" s="100"/>
      <c r="V23" s="104">
        <f t="shared" si="16"/>
        <v>0</v>
      </c>
      <c r="W23" s="102">
        <f>+K23+O23+V23</f>
        <v>0</v>
      </c>
      <c r="X23" s="102"/>
      <c r="Y23" s="396"/>
      <c r="Z23" s="399"/>
    </row>
    <row r="24" spans="1:26" s="13" customFormat="1" ht="18" customHeight="1" x14ac:dyDescent="0.15">
      <c r="A24" s="12">
        <f t="shared" si="2"/>
        <v>18</v>
      </c>
      <c r="B24" s="146" t="s">
        <v>146</v>
      </c>
      <c r="C24" s="326"/>
      <c r="D24" s="138"/>
      <c r="E24" s="139"/>
      <c r="F24" s="140"/>
      <c r="G24" s="138"/>
      <c r="H24" s="139"/>
      <c r="I24" s="140"/>
      <c r="J24" s="141"/>
      <c r="K24" s="142">
        <f t="shared" ref="K24" si="18">SUM(D24:J24)</f>
        <v>0</v>
      </c>
      <c r="L24" s="143">
        <v>70</v>
      </c>
      <c r="M24" s="144">
        <v>466</v>
      </c>
      <c r="N24" s="141">
        <v>1260</v>
      </c>
      <c r="O24" s="142">
        <f t="shared" ref="O24" si="19">SUM(L24:N24)</f>
        <v>1796</v>
      </c>
      <c r="P24" s="143">
        <v>788</v>
      </c>
      <c r="Q24" s="144">
        <v>622</v>
      </c>
      <c r="R24" s="138">
        <v>124</v>
      </c>
      <c r="S24" s="139"/>
      <c r="T24" s="140"/>
      <c r="U24" s="138"/>
      <c r="V24" s="142">
        <f t="shared" ref="V24" si="20">SUM(P24:U24)</f>
        <v>1534</v>
      </c>
      <c r="W24" s="140">
        <f>+K24+O24+V24</f>
        <v>3330</v>
      </c>
      <c r="X24" s="140">
        <v>130</v>
      </c>
      <c r="Y24" s="396"/>
      <c r="Z24" s="399"/>
    </row>
    <row r="25" spans="1:26" s="13" customFormat="1" ht="18" customHeight="1" x14ac:dyDescent="0.15">
      <c r="A25" s="12">
        <f t="shared" si="2"/>
        <v>19</v>
      </c>
      <c r="B25" s="121" t="s">
        <v>148</v>
      </c>
      <c r="C25" s="323"/>
      <c r="D25" s="50"/>
      <c r="E25" s="56"/>
      <c r="F25" s="21"/>
      <c r="G25" s="50"/>
      <c r="H25" s="56"/>
      <c r="I25" s="21"/>
      <c r="J25" s="19"/>
      <c r="K25" s="20">
        <f t="shared" ref="K25" si="21">SUM(D25:J25)</f>
        <v>0</v>
      </c>
      <c r="L25" s="62">
        <v>278</v>
      </c>
      <c r="M25" s="68">
        <v>701</v>
      </c>
      <c r="N25" s="19">
        <v>1436</v>
      </c>
      <c r="O25" s="20">
        <f t="shared" ref="O25:O26" si="22">SUM(L25:N25)</f>
        <v>2415</v>
      </c>
      <c r="P25" s="62">
        <v>1048</v>
      </c>
      <c r="Q25" s="68">
        <v>802</v>
      </c>
      <c r="R25" s="50">
        <v>35</v>
      </c>
      <c r="S25" s="56"/>
      <c r="T25" s="21"/>
      <c r="U25" s="50"/>
      <c r="V25" s="20">
        <f>SUM(P25:U25)</f>
        <v>1885</v>
      </c>
      <c r="W25" s="21">
        <f t="shared" ref="W25:W34" si="23">+K25+O25+V25</f>
        <v>4300</v>
      </c>
      <c r="X25" s="21"/>
      <c r="Y25" s="396"/>
      <c r="Z25" s="399"/>
    </row>
    <row r="26" spans="1:26" s="13" customFormat="1" ht="18" customHeight="1" x14ac:dyDescent="0.15">
      <c r="A26" s="12">
        <v>21</v>
      </c>
      <c r="B26" s="121" t="s">
        <v>180</v>
      </c>
      <c r="C26" s="327"/>
      <c r="D26" s="302"/>
      <c r="E26" s="303"/>
      <c r="F26" s="301"/>
      <c r="G26" s="302"/>
      <c r="H26" s="303"/>
      <c r="I26" s="301"/>
      <c r="J26" s="299"/>
      <c r="K26" s="300">
        <f t="shared" ref="K26:K27" si="24">SUM(D26:J26)</f>
        <v>0</v>
      </c>
      <c r="L26" s="304"/>
      <c r="M26" s="305">
        <v>246</v>
      </c>
      <c r="N26" s="299">
        <v>1076</v>
      </c>
      <c r="O26" s="300">
        <f t="shared" si="22"/>
        <v>1322</v>
      </c>
      <c r="P26" s="304">
        <v>178</v>
      </c>
      <c r="Q26" s="305"/>
      <c r="R26" s="302"/>
      <c r="S26" s="303"/>
      <c r="T26" s="301"/>
      <c r="U26" s="302"/>
      <c r="V26" s="300">
        <f>SUM(P26:U26)</f>
        <v>178</v>
      </c>
      <c r="W26" s="301">
        <f t="shared" si="23"/>
        <v>1500</v>
      </c>
      <c r="X26" s="301"/>
      <c r="Y26" s="396"/>
      <c r="Z26" s="399"/>
    </row>
    <row r="27" spans="1:26" s="13" customFormat="1" ht="18" customHeight="1" x14ac:dyDescent="0.15">
      <c r="A27" s="12">
        <v>22</v>
      </c>
      <c r="B27" s="121" t="s">
        <v>149</v>
      </c>
      <c r="C27" s="327"/>
      <c r="D27" s="302"/>
      <c r="E27" s="303"/>
      <c r="F27" s="301"/>
      <c r="G27" s="302"/>
      <c r="H27" s="303"/>
      <c r="I27" s="301"/>
      <c r="J27" s="299"/>
      <c r="K27" s="300">
        <f t="shared" si="24"/>
        <v>0</v>
      </c>
      <c r="L27" s="304"/>
      <c r="M27" s="305">
        <v>62</v>
      </c>
      <c r="N27" s="299"/>
      <c r="O27" s="300">
        <f>SUM(L27:N27)</f>
        <v>62</v>
      </c>
      <c r="P27" s="304">
        <v>2896</v>
      </c>
      <c r="Q27" s="305">
        <v>2075</v>
      </c>
      <c r="R27" s="302">
        <v>450</v>
      </c>
      <c r="S27" s="303">
        <v>84</v>
      </c>
      <c r="T27" s="301"/>
      <c r="U27" s="302"/>
      <c r="V27" s="300">
        <f t="shared" ref="V27" si="25">SUM(P27:U27)</f>
        <v>5505</v>
      </c>
      <c r="W27" s="301">
        <f t="shared" si="23"/>
        <v>5567</v>
      </c>
      <c r="X27" s="301">
        <v>67</v>
      </c>
      <c r="Y27" s="396"/>
      <c r="Z27" s="399"/>
    </row>
    <row r="28" spans="1:26" s="13" customFormat="1" ht="18" customHeight="1" x14ac:dyDescent="0.15">
      <c r="A28" s="12">
        <v>23</v>
      </c>
      <c r="B28" s="306" t="s">
        <v>150</v>
      </c>
      <c r="C28" s="327"/>
      <c r="D28" s="302"/>
      <c r="E28" s="303"/>
      <c r="F28" s="301"/>
      <c r="G28" s="302">
        <v>31</v>
      </c>
      <c r="H28" s="303">
        <v>22</v>
      </c>
      <c r="I28" s="301"/>
      <c r="J28" s="299">
        <v>524</v>
      </c>
      <c r="K28" s="300">
        <f t="shared" ref="K28:K31" si="26">SUM(D28:J28)</f>
        <v>577</v>
      </c>
      <c r="L28" s="304">
        <v>1017</v>
      </c>
      <c r="M28" s="305">
        <v>855</v>
      </c>
      <c r="N28" s="299">
        <v>904</v>
      </c>
      <c r="O28" s="300">
        <f>SUM(L28:N28)</f>
        <v>2776</v>
      </c>
      <c r="P28" s="304">
        <v>647</v>
      </c>
      <c r="Q28" s="305"/>
      <c r="R28" s="302"/>
      <c r="S28" s="303"/>
      <c r="T28" s="301"/>
      <c r="U28" s="302"/>
      <c r="V28" s="300">
        <f>SUM(P28:U28)</f>
        <v>647</v>
      </c>
      <c r="W28" s="301">
        <f t="shared" si="23"/>
        <v>4000</v>
      </c>
      <c r="X28" s="301"/>
      <c r="Y28" s="396"/>
      <c r="Z28" s="399"/>
    </row>
    <row r="29" spans="1:26" s="13" customFormat="1" ht="18" customHeight="1" x14ac:dyDescent="0.15">
      <c r="A29" s="12">
        <v>24</v>
      </c>
      <c r="B29" s="308" t="s">
        <v>205</v>
      </c>
      <c r="C29" s="328"/>
      <c r="D29" s="309"/>
      <c r="E29" s="310"/>
      <c r="F29" s="311"/>
      <c r="G29" s="309">
        <v>56</v>
      </c>
      <c r="H29" s="310">
        <v>88</v>
      </c>
      <c r="I29" s="311"/>
      <c r="J29" s="312">
        <v>142</v>
      </c>
      <c r="K29" s="307">
        <f t="shared" si="26"/>
        <v>286</v>
      </c>
      <c r="L29" s="313">
        <v>115</v>
      </c>
      <c r="M29" s="314">
        <v>57</v>
      </c>
      <c r="N29" s="312">
        <v>116</v>
      </c>
      <c r="O29" s="307">
        <f>SUM(L29:N29)</f>
        <v>288</v>
      </c>
      <c r="P29" s="313">
        <v>342</v>
      </c>
      <c r="Q29" s="314">
        <v>384</v>
      </c>
      <c r="R29" s="309"/>
      <c r="S29" s="310"/>
      <c r="T29" s="311"/>
      <c r="U29" s="309"/>
      <c r="V29" s="307">
        <f>SUM(P29:U29)</f>
        <v>726</v>
      </c>
      <c r="W29" s="311">
        <f t="shared" si="23"/>
        <v>1300</v>
      </c>
      <c r="X29" s="311"/>
      <c r="Y29" s="396"/>
      <c r="Z29" s="399"/>
    </row>
    <row r="30" spans="1:26" s="13" customFormat="1" ht="18" customHeight="1" x14ac:dyDescent="0.15">
      <c r="A30" s="12">
        <v>25</v>
      </c>
      <c r="B30" s="219" t="s">
        <v>195</v>
      </c>
      <c r="C30" s="329"/>
      <c r="D30" s="50"/>
      <c r="E30" s="56"/>
      <c r="F30" s="21"/>
      <c r="G30" s="50"/>
      <c r="H30" s="56"/>
      <c r="I30" s="21"/>
      <c r="J30" s="19"/>
      <c r="K30" s="20">
        <f t="shared" si="26"/>
        <v>0</v>
      </c>
      <c r="L30" s="62"/>
      <c r="M30" s="68"/>
      <c r="N30" s="19"/>
      <c r="O30" s="20">
        <f t="shared" ref="O30:O31" si="27">SUM(L30:N30)</f>
        <v>0</v>
      </c>
      <c r="P30" s="62"/>
      <c r="Q30" s="68"/>
      <c r="R30" s="50"/>
      <c r="S30" s="56"/>
      <c r="T30" s="21"/>
      <c r="U30" s="50"/>
      <c r="V30" s="20">
        <f t="shared" ref="V30:V32" si="28">SUM(P30:U30)</f>
        <v>0</v>
      </c>
      <c r="W30" s="21">
        <f t="shared" si="23"/>
        <v>0</v>
      </c>
      <c r="X30" s="21"/>
      <c r="Y30" s="396"/>
      <c r="Z30" s="399"/>
    </row>
    <row r="31" spans="1:26" s="13" customFormat="1" ht="18" customHeight="1" x14ac:dyDescent="0.15">
      <c r="A31" s="12">
        <v>26</v>
      </c>
      <c r="B31" s="219" t="s">
        <v>196</v>
      </c>
      <c r="C31" s="329"/>
      <c r="D31" s="220"/>
      <c r="E31" s="221"/>
      <c r="F31" s="222"/>
      <c r="G31" s="220"/>
      <c r="H31" s="221"/>
      <c r="I31" s="222"/>
      <c r="J31" s="223"/>
      <c r="K31" s="224">
        <f t="shared" si="26"/>
        <v>0</v>
      </c>
      <c r="L31" s="225"/>
      <c r="M31" s="226"/>
      <c r="N31" s="223"/>
      <c r="O31" s="224">
        <f t="shared" si="27"/>
        <v>0</v>
      </c>
      <c r="P31" s="225"/>
      <c r="Q31" s="226"/>
      <c r="R31" s="220"/>
      <c r="S31" s="221"/>
      <c r="T31" s="222"/>
      <c r="U31" s="220"/>
      <c r="V31" s="224">
        <f t="shared" si="28"/>
        <v>0</v>
      </c>
      <c r="W31" s="222">
        <f t="shared" si="23"/>
        <v>0</v>
      </c>
      <c r="X31" s="222"/>
      <c r="Y31" s="396"/>
      <c r="Z31" s="399"/>
    </row>
    <row r="32" spans="1:26" s="13" customFormat="1" ht="18" customHeight="1" x14ac:dyDescent="0.15">
      <c r="A32" s="12">
        <v>27</v>
      </c>
      <c r="B32" s="121" t="s">
        <v>197</v>
      </c>
      <c r="C32" s="323"/>
      <c r="D32" s="50"/>
      <c r="E32" s="56"/>
      <c r="F32" s="21"/>
      <c r="G32" s="50">
        <v>212</v>
      </c>
      <c r="H32" s="56">
        <v>352</v>
      </c>
      <c r="I32" s="21">
        <v>136</v>
      </c>
      <c r="J32" s="19">
        <v>896</v>
      </c>
      <c r="K32" s="20">
        <f>SUM(D32:J32)</f>
        <v>1596</v>
      </c>
      <c r="L32" s="62">
        <v>725</v>
      </c>
      <c r="M32" s="68">
        <v>445</v>
      </c>
      <c r="N32" s="19">
        <v>674</v>
      </c>
      <c r="O32" s="20">
        <f>SUM(L32:N32)</f>
        <v>1844</v>
      </c>
      <c r="P32" s="62">
        <v>1291</v>
      </c>
      <c r="Q32" s="68">
        <v>745</v>
      </c>
      <c r="R32" s="50">
        <v>124</v>
      </c>
      <c r="S32" s="56"/>
      <c r="T32" s="21"/>
      <c r="U32" s="50"/>
      <c r="V32" s="20">
        <f t="shared" si="28"/>
        <v>2160</v>
      </c>
      <c r="W32" s="21">
        <f t="shared" si="23"/>
        <v>5600</v>
      </c>
      <c r="X32" s="21"/>
      <c r="Y32" s="396"/>
      <c r="Z32" s="399"/>
    </row>
    <row r="33" spans="1:26" s="13" customFormat="1" ht="18" customHeight="1" x14ac:dyDescent="0.15">
      <c r="A33" s="12">
        <f t="shared" si="2"/>
        <v>28</v>
      </c>
      <c r="B33" s="122" t="s">
        <v>136</v>
      </c>
      <c r="C33" s="330"/>
      <c r="D33" s="51"/>
      <c r="E33" s="57"/>
      <c r="F33" s="27"/>
      <c r="G33" s="51">
        <v>145</v>
      </c>
      <c r="H33" s="57">
        <v>450</v>
      </c>
      <c r="I33" s="27"/>
      <c r="J33" s="25">
        <v>1925</v>
      </c>
      <c r="K33" s="26">
        <f>SUM(D33:J33)</f>
        <v>2520</v>
      </c>
      <c r="L33" s="63">
        <v>5369</v>
      </c>
      <c r="M33" s="69">
        <v>2558</v>
      </c>
      <c r="N33" s="25">
        <v>1434</v>
      </c>
      <c r="O33" s="26">
        <f>SUM(L33:N33)</f>
        <v>9361</v>
      </c>
      <c r="P33" s="63">
        <v>1065</v>
      </c>
      <c r="Q33" s="69">
        <v>511</v>
      </c>
      <c r="R33" s="51">
        <v>143</v>
      </c>
      <c r="S33" s="57"/>
      <c r="T33" s="27"/>
      <c r="U33" s="51"/>
      <c r="V33" s="26">
        <f>SUM(P33:U33)</f>
        <v>1719</v>
      </c>
      <c r="W33" s="27">
        <f t="shared" si="23"/>
        <v>13600</v>
      </c>
      <c r="X33" s="27"/>
      <c r="Y33" s="396"/>
      <c r="Z33" s="399"/>
    </row>
    <row r="34" spans="1:26" s="22" customFormat="1" ht="18" customHeight="1" x14ac:dyDescent="0.15">
      <c r="A34" s="28"/>
      <c r="B34" s="127" t="s">
        <v>52</v>
      </c>
      <c r="C34" s="335">
        <f t="shared" ref="C34:J34" si="29">SUM(C7:C33)</f>
        <v>0</v>
      </c>
      <c r="D34" s="52">
        <f t="shared" si="29"/>
        <v>827</v>
      </c>
      <c r="E34" s="58">
        <f t="shared" si="29"/>
        <v>1800</v>
      </c>
      <c r="F34" s="32">
        <f t="shared" si="29"/>
        <v>973</v>
      </c>
      <c r="G34" s="52">
        <f t="shared" si="29"/>
        <v>5740</v>
      </c>
      <c r="H34" s="58">
        <f>SUM(H7:H33)</f>
        <v>6003</v>
      </c>
      <c r="I34" s="32">
        <f t="shared" si="29"/>
        <v>10448</v>
      </c>
      <c r="J34" s="30">
        <f t="shared" si="29"/>
        <v>8399</v>
      </c>
      <c r="K34" s="31">
        <f>SUM(C34:J34)</f>
        <v>34190</v>
      </c>
      <c r="L34" s="64">
        <f>SUM(L7:L33)</f>
        <v>14138</v>
      </c>
      <c r="M34" s="70">
        <f>SUM(M7:M33)</f>
        <v>18271</v>
      </c>
      <c r="N34" s="30">
        <f>SUM(N7:N33)</f>
        <v>33889</v>
      </c>
      <c r="O34" s="31">
        <f>SUM(L34:N34)</f>
        <v>66298</v>
      </c>
      <c r="P34" s="64">
        <f t="shared" ref="P34:U34" si="30">SUM(P7:P33)</f>
        <v>42487</v>
      </c>
      <c r="Q34" s="70">
        <f t="shared" si="30"/>
        <v>24517</v>
      </c>
      <c r="R34" s="52">
        <f t="shared" si="30"/>
        <v>7348</v>
      </c>
      <c r="S34" s="58">
        <f t="shared" si="30"/>
        <v>2817</v>
      </c>
      <c r="T34" s="32">
        <f t="shared" si="30"/>
        <v>1364</v>
      </c>
      <c r="U34" s="52">
        <f t="shared" si="30"/>
        <v>596</v>
      </c>
      <c r="V34" s="31">
        <f>SUM(P34:U34)</f>
        <v>79129</v>
      </c>
      <c r="W34" s="32">
        <f t="shared" si="23"/>
        <v>179617</v>
      </c>
      <c r="X34" s="32">
        <f>SUM(X7:X33)</f>
        <v>217</v>
      </c>
      <c r="Y34" s="398"/>
      <c r="Z34" s="111"/>
    </row>
    <row r="35" spans="1:26" s="13" customFormat="1" ht="18" customHeight="1" thickBot="1" x14ac:dyDescent="0.2">
      <c r="A35" s="12"/>
      <c r="B35" s="125" t="s">
        <v>51</v>
      </c>
      <c r="C35" s="334"/>
      <c r="D35" s="53"/>
      <c r="E35" s="59"/>
      <c r="F35" s="36"/>
      <c r="G35" s="454">
        <v>10.7</v>
      </c>
      <c r="H35" s="455">
        <v>49.8</v>
      </c>
      <c r="I35" s="456">
        <v>312.7</v>
      </c>
      <c r="J35" s="457">
        <v>55.5</v>
      </c>
      <c r="K35" s="458">
        <f>SUM(G35:J35)</f>
        <v>428.7</v>
      </c>
      <c r="L35" s="459">
        <v>137.9</v>
      </c>
      <c r="M35" s="460">
        <v>11.6</v>
      </c>
      <c r="N35" s="461">
        <v>20.3</v>
      </c>
      <c r="O35" s="458">
        <f>SUM(L35:N35)</f>
        <v>169.8</v>
      </c>
      <c r="P35" s="65"/>
      <c r="Q35" s="71"/>
      <c r="R35" s="53"/>
      <c r="S35" s="59"/>
      <c r="T35" s="36"/>
      <c r="U35" s="53"/>
      <c r="V35" s="35">
        <f t="shared" si="7"/>
        <v>0</v>
      </c>
      <c r="W35" s="456">
        <f>+K35+O35+V35</f>
        <v>598.5</v>
      </c>
      <c r="X35" s="36"/>
      <c r="Y35" s="396"/>
    </row>
    <row r="36" spans="1:26" s="22" customFormat="1" ht="18" customHeight="1" x14ac:dyDescent="0.15">
      <c r="A36" s="28"/>
      <c r="B36" s="126" t="s">
        <v>133</v>
      </c>
      <c r="C36" s="336">
        <f>+C35+C34</f>
        <v>0</v>
      </c>
      <c r="D36" s="54">
        <f>+D35+D34</f>
        <v>827</v>
      </c>
      <c r="E36" s="60">
        <f t="shared" ref="E36:V36" si="31">+E35+E34</f>
        <v>1800</v>
      </c>
      <c r="F36" s="41">
        <f>+F35+F34</f>
        <v>973</v>
      </c>
      <c r="G36" s="54">
        <f t="shared" si="31"/>
        <v>5750.7</v>
      </c>
      <c r="H36" s="60">
        <f>+H35+H34</f>
        <v>6052.8</v>
      </c>
      <c r="I36" s="41">
        <f t="shared" si="31"/>
        <v>10760.7</v>
      </c>
      <c r="J36" s="39">
        <f t="shared" si="31"/>
        <v>8454.5</v>
      </c>
      <c r="K36" s="40">
        <f>+K35+K34</f>
        <v>34618.699999999997</v>
      </c>
      <c r="L36" s="66">
        <f t="shared" si="31"/>
        <v>14275.9</v>
      </c>
      <c r="M36" s="72">
        <f t="shared" si="31"/>
        <v>18282.599999999999</v>
      </c>
      <c r="N36" s="39">
        <f t="shared" si="31"/>
        <v>33909.300000000003</v>
      </c>
      <c r="O36" s="40">
        <f>+O35+O34</f>
        <v>66467.8</v>
      </c>
      <c r="P36" s="66">
        <f t="shared" si="31"/>
        <v>42487</v>
      </c>
      <c r="Q36" s="72">
        <f t="shared" si="31"/>
        <v>24517</v>
      </c>
      <c r="R36" s="54">
        <f t="shared" si="31"/>
        <v>7348</v>
      </c>
      <c r="S36" s="60">
        <f t="shared" si="31"/>
        <v>2817</v>
      </c>
      <c r="T36" s="41">
        <f t="shared" si="31"/>
        <v>1364</v>
      </c>
      <c r="U36" s="54">
        <f t="shared" si="31"/>
        <v>596</v>
      </c>
      <c r="V36" s="40">
        <f t="shared" si="31"/>
        <v>79129</v>
      </c>
      <c r="W36" s="41">
        <f>+W35+W34</f>
        <v>180215.5</v>
      </c>
      <c r="X36" s="41">
        <f>+X35+X34</f>
        <v>217</v>
      </c>
      <c r="Y36" s="396"/>
    </row>
    <row r="37" spans="1:26" s="13" customFormat="1" ht="18" customHeight="1" x14ac:dyDescent="0.15">
      <c r="A37" s="12"/>
      <c r="B37" s="413" t="s">
        <v>194</v>
      </c>
      <c r="C37" s="328"/>
      <c r="D37" s="309"/>
      <c r="E37" s="310"/>
      <c r="F37" s="311"/>
      <c r="G37" s="309"/>
      <c r="H37" s="310"/>
      <c r="I37" s="311"/>
      <c r="J37" s="312"/>
      <c r="K37" s="307">
        <v>0</v>
      </c>
      <c r="L37" s="313"/>
      <c r="M37" s="314"/>
      <c r="N37" s="312"/>
      <c r="O37" s="307">
        <f>SUM(L37:N37)</f>
        <v>0</v>
      </c>
      <c r="P37" s="313"/>
      <c r="Q37" s="314">
        <v>900</v>
      </c>
      <c r="R37" s="309"/>
      <c r="S37" s="310"/>
      <c r="T37" s="311"/>
      <c r="U37" s="309"/>
      <c r="V37" s="307">
        <f>SUM(P37:U37)</f>
        <v>900</v>
      </c>
      <c r="W37" s="311">
        <f>+K37+O37+V37</f>
        <v>900</v>
      </c>
      <c r="X37" s="311"/>
      <c r="Y37" s="396"/>
    </row>
    <row r="38" spans="1:26" s="13" customFormat="1" ht="18" hidden="1" customHeight="1" x14ac:dyDescent="0.15">
      <c r="A38" s="12"/>
      <c r="B38" s="414" t="s">
        <v>191</v>
      </c>
      <c r="C38" s="325"/>
      <c r="D38" s="130"/>
      <c r="E38" s="131"/>
      <c r="F38" s="132"/>
      <c r="G38" s="130"/>
      <c r="H38" s="131"/>
      <c r="I38" s="132"/>
      <c r="J38" s="133"/>
      <c r="K38" s="134">
        <f>SUM(C38:J38)</f>
        <v>0</v>
      </c>
      <c r="L38" s="135"/>
      <c r="M38" s="136"/>
      <c r="N38" s="133"/>
      <c r="O38" s="134">
        <f>SUM(L38:N38)</f>
        <v>0</v>
      </c>
      <c r="P38" s="135"/>
      <c r="Q38" s="136"/>
      <c r="R38" s="130"/>
      <c r="S38" s="131"/>
      <c r="T38" s="132"/>
      <c r="U38" s="130"/>
      <c r="V38" s="134">
        <f t="shared" ref="V38" si="32">SUM(P38:U38)</f>
        <v>0</v>
      </c>
      <c r="W38" s="132">
        <f>+K38+O38+V38</f>
        <v>0</v>
      </c>
      <c r="X38" s="132"/>
      <c r="Y38" s="396"/>
      <c r="Z38" s="400">
        <v>90</v>
      </c>
    </row>
    <row r="39" spans="1:26" x14ac:dyDescent="0.15">
      <c r="B39" s="415" t="s">
        <v>192</v>
      </c>
      <c r="C39" s="416">
        <f>+C38+C37+C36</f>
        <v>0</v>
      </c>
      <c r="D39" s="417">
        <f t="shared" ref="D39:I39" si="33">+D38+D37+D36</f>
        <v>827</v>
      </c>
      <c r="E39" s="418">
        <f t="shared" si="33"/>
        <v>1800</v>
      </c>
      <c r="F39" s="419">
        <f t="shared" si="33"/>
        <v>973</v>
      </c>
      <c r="G39" s="417">
        <f t="shared" si="33"/>
        <v>5750.7</v>
      </c>
      <c r="H39" s="418">
        <f>+H38+H37+H36</f>
        <v>6052.8</v>
      </c>
      <c r="I39" s="419">
        <f t="shared" si="33"/>
        <v>10760.7</v>
      </c>
      <c r="J39" s="420">
        <f>+J38+J37+J36</f>
        <v>8454.5</v>
      </c>
      <c r="K39" s="421">
        <v>34618</v>
      </c>
      <c r="L39" s="422">
        <f>+L38+L37+L36</f>
        <v>14275.9</v>
      </c>
      <c r="M39" s="423">
        <f t="shared" ref="M39:N39" si="34">+M38+M37+M36</f>
        <v>18282.599999999999</v>
      </c>
      <c r="N39" s="420">
        <f t="shared" si="34"/>
        <v>33909.300000000003</v>
      </c>
      <c r="O39" s="421">
        <v>66469</v>
      </c>
      <c r="P39" s="422">
        <f t="shared" ref="P39:U39" si="35">+P38+P37+P36</f>
        <v>42487</v>
      </c>
      <c r="Q39" s="423">
        <f t="shared" si="35"/>
        <v>25417</v>
      </c>
      <c r="R39" s="417">
        <f t="shared" si="35"/>
        <v>7348</v>
      </c>
      <c r="S39" s="418">
        <f t="shared" si="35"/>
        <v>2817</v>
      </c>
      <c r="T39" s="419">
        <f t="shared" si="35"/>
        <v>1364</v>
      </c>
      <c r="U39" s="417">
        <f t="shared" si="35"/>
        <v>596</v>
      </c>
      <c r="V39" s="421">
        <f>SUM(P39:U39)</f>
        <v>80029</v>
      </c>
      <c r="W39" s="419">
        <f>+K39+O39+V39</f>
        <v>181116</v>
      </c>
      <c r="X39" s="419">
        <f>+X38+X37</f>
        <v>0</v>
      </c>
    </row>
    <row r="40" spans="1:26" x14ac:dyDescent="0.15">
      <c r="X40" s="315"/>
    </row>
    <row r="42" spans="1:26" x14ac:dyDescent="0.15">
      <c r="W42" s="315">
        <f>SUM(W7:W33)</f>
        <v>179617</v>
      </c>
    </row>
    <row r="43" spans="1:26" x14ac:dyDescent="0.15">
      <c r="W43" s="315">
        <f>+W42+W35</f>
        <v>180215.5</v>
      </c>
    </row>
    <row r="44" spans="1:26" x14ac:dyDescent="0.15">
      <c r="W44" s="315">
        <f>+W43+W37+W38</f>
        <v>181115.5</v>
      </c>
    </row>
  </sheetData>
  <mergeCells count="16">
    <mergeCell ref="X4:X6"/>
    <mergeCell ref="D5:F5"/>
    <mergeCell ref="G5:I5"/>
    <mergeCell ref="K5:K6"/>
    <mergeCell ref="L5:M5"/>
    <mergeCell ref="O5:O6"/>
    <mergeCell ref="P5:Q5"/>
    <mergeCell ref="R5:T5"/>
    <mergeCell ref="V5:V6"/>
    <mergeCell ref="B2:W2"/>
    <mergeCell ref="V3:W3"/>
    <mergeCell ref="B4:B6"/>
    <mergeCell ref="C4:K4"/>
    <mergeCell ref="L4:O4"/>
    <mergeCell ref="P4:V4"/>
    <mergeCell ref="W4:W6"/>
  </mergeCells>
  <phoneticPr fontId="2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40</vt:i4>
      </vt:variant>
    </vt:vector>
  </HeadingPairs>
  <TitlesOfParts>
    <vt:vector size="87" baseType="lpstr">
      <vt:lpstr>R5</vt:lpstr>
      <vt:lpstr>R5(北上川)</vt:lpstr>
      <vt:lpstr>R4</vt:lpstr>
      <vt:lpstr>R4(北上川)</vt:lpstr>
      <vt:lpstr>R3</vt:lpstr>
      <vt:lpstr>R3(北上川)</vt:lpstr>
      <vt:lpstr>R２ </vt:lpstr>
      <vt:lpstr>R２(北上川) </vt:lpstr>
      <vt:lpstr>R1</vt:lpstr>
      <vt:lpstr>R1(北上川)</vt:lpstr>
      <vt:lpstr>H30</vt:lpstr>
      <vt:lpstr>H30(北上川)</vt:lpstr>
      <vt:lpstr>H29</vt:lpstr>
      <vt:lpstr>H29(北上川)</vt:lpstr>
      <vt:lpstr>H28</vt:lpstr>
      <vt:lpstr>H28(北上川)</vt:lpstr>
      <vt:lpstr>H27</vt:lpstr>
      <vt:lpstr>H27(北上川)</vt:lpstr>
      <vt:lpstr>H26</vt:lpstr>
      <vt:lpstr>Sheet1</vt:lpstr>
      <vt:lpstr>H26 (北上川) </vt:lpstr>
      <vt:lpstr>H25</vt:lpstr>
      <vt:lpstr>H25 (北上川)</vt:lpstr>
      <vt:lpstr>H24</vt:lpstr>
      <vt:lpstr>H24 (北上川)</vt:lpstr>
      <vt:lpstr>H23</vt:lpstr>
      <vt:lpstr>H23 (北上川)</vt:lpstr>
      <vt:lpstr>H22 (北上川資料)</vt:lpstr>
      <vt:lpstr>H22 (按分)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 9</vt:lpstr>
      <vt:lpstr>H 8</vt:lpstr>
      <vt:lpstr>H 7</vt:lpstr>
      <vt:lpstr>H6</vt:lpstr>
      <vt:lpstr>H 5</vt:lpstr>
      <vt:lpstr>'H 5'!Print_Area</vt:lpstr>
      <vt:lpstr>'H 7'!Print_Area</vt:lpstr>
      <vt:lpstr>'H 8'!Print_Area</vt:lpstr>
      <vt:lpstr>'H 9'!Print_Area</vt:lpstr>
      <vt:lpstr>'H10'!Print_Area</vt:lpstr>
      <vt:lpstr>'H11'!Print_Area</vt:lpstr>
      <vt:lpstr>'H12'!Print_Area</vt:lpstr>
      <vt:lpstr>'H13'!Print_Area</vt:lpstr>
      <vt:lpstr>'H14'!Print_Area</vt:lpstr>
      <vt:lpstr>'H15'!Print_Area</vt:lpstr>
      <vt:lpstr>'H16'!Print_Area</vt:lpstr>
      <vt:lpstr>'H18'!Print_Area</vt:lpstr>
      <vt:lpstr>'H19'!Print_Area</vt:lpstr>
      <vt:lpstr>'H20'!Print_Area</vt:lpstr>
      <vt:lpstr>'H21'!Print_Area</vt:lpstr>
      <vt:lpstr>'H22'!Print_Area</vt:lpstr>
      <vt:lpstr>'H22 (按分)'!Print_Area</vt:lpstr>
      <vt:lpstr>'H22 (北上川資料)'!Print_Area</vt:lpstr>
      <vt:lpstr>'H23'!Print_Area</vt:lpstr>
      <vt:lpstr>'H23 (北上川)'!Print_Area</vt:lpstr>
      <vt:lpstr>'H24'!Print_Area</vt:lpstr>
      <vt:lpstr>'H24 (北上川)'!Print_Area</vt:lpstr>
      <vt:lpstr>'H25'!Print_Area</vt:lpstr>
      <vt:lpstr>'H25 (北上川)'!Print_Area</vt:lpstr>
      <vt:lpstr>'H26'!Print_Area</vt:lpstr>
      <vt:lpstr>'H26 (北上川) '!Print_Area</vt:lpstr>
      <vt:lpstr>'H27'!Print_Area</vt:lpstr>
      <vt:lpstr>'H27(北上川)'!Print_Area</vt:lpstr>
      <vt:lpstr>'H28'!Print_Area</vt:lpstr>
      <vt:lpstr>'H28(北上川)'!Print_Area</vt:lpstr>
      <vt:lpstr>'H29'!Print_Area</vt:lpstr>
      <vt:lpstr>'H29(北上川)'!Print_Area</vt:lpstr>
      <vt:lpstr>'H30'!Print_Area</vt:lpstr>
      <vt:lpstr>'H6'!Print_Area</vt:lpstr>
      <vt:lpstr>'R1'!Print_Area</vt:lpstr>
      <vt:lpstr>'R２ '!Print_Area</vt:lpstr>
      <vt:lpstr>'R3'!Print_Area</vt:lpstr>
      <vt:lpstr>'R4'!Print_Area</vt:lpstr>
      <vt:lpstr>'R5'!Print_Area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佐藤　葉子</cp:lastModifiedBy>
  <cp:lastPrinted>2024-05-20T01:55:43Z</cp:lastPrinted>
  <dcterms:created xsi:type="dcterms:W3CDTF">1997-01-08T22:48:59Z</dcterms:created>
  <dcterms:modified xsi:type="dcterms:W3CDTF">2024-08-27T02:46:27Z</dcterms:modified>
</cp:coreProperties>
</file>